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MAR 2023" sheetId="1" r:id="rId1"/>
  </sheets>
  <definedNames>
    <definedName name="OLE_LINK1" localSheetId="0">'MAR 2023'!$C$260</definedName>
    <definedName name="OLE_LINK2" localSheetId="0">'MAR 2023'!#REF!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6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<sst xmlns="http://schemas.openxmlformats.org/spreadsheetml/2006/main" count="422" uniqueCount="277">
  <si>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</si>
  <si>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</si>
  <si>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</si>
  <si>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</si>
  <si>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</si>
  <si>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</si>
  <si>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</si>
  <si>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 xml:space="preserve">EURO </t>
  </si>
  <si>
    <t xml:space="preserve">CAD </t>
  </si>
  <si>
    <t xml:space="preserve">HKD </t>
  </si>
  <si>
    <t>GBP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</si>
  <si>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</si>
  <si>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</si>
  <si>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</si>
  <si>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</si>
  <si>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</si>
  <si>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</si>
  <si>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</si>
  <si>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</si>
  <si>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</si>
  <si>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</si>
  <si>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</si>
  <si>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</si>
  <si>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>Losses for the Current Year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</si>
  <si>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</si>
  <si>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</si>
  <si>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</si>
  <si>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</si>
  <si>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</si>
  <si>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</si>
  <si>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</si>
  <si>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</si>
  <si>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</si>
  <si>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</si>
  <si>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</si>
  <si>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</si>
  <si>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</si>
  <si>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r>
      <t>i.</t>
    </r>
    <r>
      <rPr>
        <sz val="11"/>
        <color indexed="8"/>
        <rFont val="Arial"/>
        <family val="2"/>
      </rPr>
      <t xml:space="preserve"> </t>
    </r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</si>
  <si>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</si>
  <si>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</si>
  <si>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</si>
  <si>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</si>
  <si>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</si>
  <si>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</si>
  <si>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</si>
  <si>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</si>
  <si>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</si>
  <si>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</si>
  <si>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</si>
  <si>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</si>
  <si>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</si>
  <si>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</si>
  <si>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</si>
  <si>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</si>
  <si>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</si>
  <si>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</si>
  <si>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</si>
  <si>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</si>
  <si>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</si>
  <si>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</si>
  <si>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</si>
  <si>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</si>
  <si>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</si>
  <si>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</si>
  <si>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</si>
  <si>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</si>
  <si>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</si>
  <si>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r>
      <t>c.</t>
    </r>
    <r>
      <rPr>
        <sz val="10"/>
        <color indexed="8"/>
        <rFont val="Arial"/>
        <family val="2"/>
      </rPr>
      <t xml:space="preserve"> </t>
    </r>
  </si>
  <si>
    <r>
      <t>f.</t>
    </r>
    <r>
      <rPr>
        <sz val="10"/>
        <color indexed="8"/>
        <rFont val="Arial"/>
        <family val="2"/>
      </rPr>
      <t xml:space="preserve"> </t>
    </r>
  </si>
  <si>
    <r>
      <t>i.</t>
    </r>
    <r>
      <rPr>
        <sz val="10"/>
        <color indexed="8"/>
        <rFont val="Arial"/>
        <family val="2"/>
      </rPr>
      <t xml:space="preserve"> </t>
    </r>
  </si>
  <si>
    <r>
      <t>j.</t>
    </r>
    <r>
      <rPr>
        <sz val="10"/>
        <color indexed="8"/>
        <rFont val="Arial"/>
        <family val="2"/>
      </rPr>
      <t xml:space="preserve"> </t>
    </r>
  </si>
  <si>
    <r>
      <t>l.</t>
    </r>
    <r>
      <rPr>
        <sz val="10"/>
        <color indexed="8"/>
        <rFont val="Arial"/>
        <family val="2"/>
      </rPr>
      <t xml:space="preserve"> </t>
    </r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</si>
  <si>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</si>
  <si>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</si>
  <si>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</si>
  <si>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</si>
  <si>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</si>
  <si>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</si>
  <si>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</si>
  <si>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</si>
  <si>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</si>
  <si>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</si>
  <si>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</si>
  <si>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</si>
  <si>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</si>
  <si>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</si>
  <si>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</si>
  <si>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</si>
  <si>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</si>
  <si>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</si>
  <si>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</si>
  <si>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</si>
  <si>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</si>
  <si>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</si>
  <si>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</si>
  <si>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</si>
  <si>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</si>
  <si>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</si>
  <si>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</si>
  <si>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</si>
  <si>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</si>
  <si>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</si>
  <si>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</si>
  <si>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</si>
  <si>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</si>
  <si>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</si>
  <si>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</si>
  <si>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</si>
  <si>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</si>
  <si>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</si>
  <si>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</si>
  <si>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</si>
  <si>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</si>
  <si>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</si>
  <si>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</si>
  <si>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</si>
  <si>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</si>
  <si>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</si>
  <si>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</si>
  <si>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</si>
  <si>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</si>
  <si>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</si>
  <si>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</si>
  <si>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</si>
  <si>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</si>
  <si>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</si>
  <si>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</si>
  <si>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</si>
  <si>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</si>
  <si>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</si>
  <si>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</si>
  <si>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</si>
  <si>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</si>
  <si>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</si>
  <si>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</si>
  <si>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</si>
  <si>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</si>
  <si>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</si>
  <si>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</si>
  <si>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</si>
  <si>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</si>
  <si>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</si>
  <si>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</si>
  <si>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</si>
  <si>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</si>
  <si>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</si>
  <si>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</si>
  <si>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</si>
  <si>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</si>
  <si>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</si>
  <si>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</si>
  <si>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</si>
  <si>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</si>
  <si>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</si>
  <si>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</si>
  <si>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</si>
  <si>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</si>
  <si>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</si>
  <si>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</si>
  <si>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</si>
  <si>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</si>
  <si>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</si>
  <si>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</si>
  <si>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</si>
  <si>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</si>
  <si>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</si>
  <si>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</si>
  <si>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</si>
  <si>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</si>
  <si>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</si>
  <si>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</si>
  <si>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</si>
  <si>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</si>
  <si>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</si>
  <si>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</si>
  <si>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</si>
  <si>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</si>
  <si>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</si>
  <si>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</si>
  <si>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</si>
  <si>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</si>
  <si>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</si>
  <si>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</si>
  <si>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</si>
  <si>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</si>
  <si>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</si>
  <si>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</si>
  <si>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</si>
  <si>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</si>
  <si>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</si>
  <si>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</si>
  <si>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</si>
  <si>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</si>
  <si>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</si>
  <si>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</si>
  <si>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</si>
  <si>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</si>
  <si>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</si>
  <si>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</si>
  <si>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</si>
  <si>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</si>
  <si>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</si>
  <si>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</si>
  <si>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</si>
  <si>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Interest Income as a percentage of Average Assets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</si>
  <si>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</si>
  <si>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</si>
  <si>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</si>
  <si>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</si>
  <si>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</si>
  <si>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</si>
  <si>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</si>
  <si>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</si>
  <si>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</si>
  <si>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</si>
  <si>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</si>
  <si>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</si>
  <si>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</si>
  <si>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</si>
  <si>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</si>
  <si>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</si>
  <si>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</si>
  <si>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</si>
  <si>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</si>
  <si>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</si>
  <si>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</si>
  <si>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</si>
  <si>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</si>
  <si>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</si>
  <si>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</si>
  <si>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</si>
  <si>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</si>
  <si>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 xml:space="preserve">Item 11: Non performing Loans and Provisions </t>
  </si>
  <si>
    <t>Item 12: Assets and Investments</t>
  </si>
  <si>
    <t>SG$</t>
  </si>
  <si>
    <t>Operational Risk</t>
  </si>
  <si>
    <t>Item 3: Risk weighted assets</t>
  </si>
  <si>
    <t xml:space="preserve">Item 15: Geographical Distribution of Exposures </t>
  </si>
  <si>
    <t xml:space="preserve">Item 16: Credit Risk Exposures by collateral </t>
  </si>
  <si>
    <t xml:space="preserve">Item 17: Earnings Ratios (%) </t>
  </si>
  <si>
    <t xml:space="preserve">Item 18: Penalties imposed by the RMA in the past period </t>
  </si>
  <si>
    <t xml:space="preserve">Item 19: Customer Complaints </t>
  </si>
  <si>
    <t xml:space="preserve">Item 20: Provisioning Coverage Ratio </t>
  </si>
  <si>
    <t>Item 21: Concentration of Credit and Deposits</t>
  </si>
  <si>
    <t xml:space="preserve">Item 22: Exposure to 5 Largest NPL accounts </t>
  </si>
  <si>
    <t>CHF</t>
  </si>
  <si>
    <t>JPY</t>
  </si>
  <si>
    <t>Profit as of Month</t>
  </si>
  <si>
    <t>Item 8: Assets (net of provisions) and Liabilities by Original Maturity Mar-2022</t>
  </si>
  <si>
    <t xml:space="preserve">Item 14: Foreign exchange assets and liabilities Mar-2022
</t>
  </si>
  <si>
    <t>j.</t>
  </si>
  <si>
    <t>Asset Pending Forclosure Reserve</t>
  </si>
  <si>
    <t>Item 10: Assets and Liabilities by time-to-re-pricing Mar-2022</t>
  </si>
  <si>
    <t>As of period ending March 31, 2022</t>
  </si>
  <si>
    <t>Item 7: Assets (net of provisions) and Liabilities by Residual Maturity Mar-2023</t>
  </si>
  <si>
    <t>Item 9: Assets and Liabilities by time-to-re-pricing Mar-2023</t>
  </si>
  <si>
    <t xml:space="preserve">Item 13: Foreign exchange assets and liabilities Mar-2023
</t>
  </si>
  <si>
    <t>Agriculture &amp; Livestock</t>
  </si>
  <si>
    <t>Forestry &amp; Logging</t>
  </si>
  <si>
    <t>Mining &amp; Quarrying</t>
  </si>
  <si>
    <t>Production &amp; Manufacturing</t>
  </si>
  <si>
    <t>Trade &amp; Commerce</t>
  </si>
  <si>
    <t>Hotel &amp; Tourism</t>
  </si>
  <si>
    <t>Service</t>
  </si>
  <si>
    <t>Loans to contractors</t>
  </si>
  <si>
    <t>Housing</t>
  </si>
  <si>
    <t>Transport</t>
  </si>
  <si>
    <t>Personal</t>
  </si>
  <si>
    <t>Credit Cards</t>
  </si>
  <si>
    <t>Staff Incentive</t>
  </si>
  <si>
    <t>Loan Against Term Deposit</t>
  </si>
  <si>
    <t>Loans to Government</t>
  </si>
  <si>
    <t>Loans to Financial Service Providers</t>
  </si>
  <si>
    <t>Loans for shares &amp; securities</t>
  </si>
  <si>
    <t>Education Loan</t>
  </si>
  <si>
    <t>Medical Loan</t>
  </si>
  <si>
    <t>As of period ending March 31, 20213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</si>
</sst>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#,##0.00;[Red]#,##0.00"/>
    <numFmt numFmtId="179" formatCode="0.00_);\(0.00\)"/>
    <numFmt numFmtId="180" formatCode="#,##0.0000"/>
    <numFmt numFmtId="181" formatCode="[$-409]dddd\,\ mmmm\ d\,\ yyyy"/>
    <numFmt numFmtId="182" formatCode="[$-409]d\-mmm\-yy;@"/>
    <numFmt numFmtId="183" formatCode="[$-F400]h:mm:ss\ AM/PM"/>
    <numFmt numFmtId="184" formatCode="#,##0.000000"/>
    <numFmt numFmtId="185" formatCode="mmm\-yyyy"/>
    <numFmt numFmtId="186" formatCode="_(* #,##0.00000_);_(* \(#,##0.00000\);_(* &quot;-&quot;??_);_(@_)"/>
    <numFmt numFmtId="187" formatCode="_(* #,##0.0000_);_(* \(#,##0.0000\);_(* &quot;-&quot;????_);_(@_)"/>
    <numFmt numFmtId="188" formatCode="_(* #,##0.00,,_);_(* \(#,##0.00,,\);_(* &quot;-&quot;??,,_);_(@_)"/>
    <numFmt numFmtId="189" formatCode="_(* #,##0.000_);_(* \(#,##0.000\);_(* &quot;-&quot;?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Microsoft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0"/>
      <color indexed="8"/>
      <name val="Georg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Georgia"/>
      <family val="1"/>
    </font>
    <font>
      <sz val="14"/>
      <color indexed="8"/>
      <name val="Cambria"/>
      <family val="1"/>
    </font>
    <font>
      <b/>
      <sz val="10"/>
      <color indexed="8"/>
      <name val="Georgia"/>
      <family val="1"/>
    </font>
    <font>
      <i/>
      <sz val="11"/>
      <color indexed="8"/>
      <name val="Cambria"/>
      <family val="1"/>
    </font>
    <font>
      <b/>
      <sz val="11"/>
      <color indexed="8"/>
      <name val="Georgia"/>
      <family val="1"/>
    </font>
    <font>
      <sz val="11"/>
      <color indexed="10"/>
      <name val="Cambria"/>
      <family val="1"/>
    </font>
    <font>
      <b/>
      <sz val="10"/>
      <color indexed="8"/>
      <name val="Arial"/>
      <family val="2"/>
    </font>
    <font>
      <b/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sz val="10"/>
      <color rgb="FF000000"/>
      <name val="Georgia"/>
      <family val="1"/>
    </font>
    <font>
      <b/>
      <sz val="14"/>
      <color rgb="FF000000"/>
      <name val="Cambria"/>
      <family val="1"/>
    </font>
    <font>
      <sz val="10"/>
      <color rgb="FF000000"/>
      <name val="Cambria"/>
      <family val="1"/>
    </font>
    <font>
      <b/>
      <sz val="11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Arial"/>
      <family val="2"/>
    </font>
    <font>
      <sz val="11"/>
      <color rgb="FF000000"/>
      <name val="Georgia"/>
      <family val="1"/>
    </font>
    <font>
      <sz val="14"/>
      <color theme="1"/>
      <name val="Cambria"/>
      <family val="1"/>
    </font>
    <font>
      <b/>
      <sz val="10"/>
      <color rgb="FF000000"/>
      <name val="Georgia"/>
      <family val="1"/>
    </font>
    <font>
      <i/>
      <sz val="11"/>
      <color rgb="FF000000"/>
      <name val="Cambria"/>
      <family val="1"/>
    </font>
    <font>
      <b/>
      <sz val="11"/>
      <color rgb="FF000000"/>
      <name val="Georgia"/>
      <family val="1"/>
    </font>
    <font>
      <sz val="11"/>
      <color rgb="FF000000"/>
      <name val="Arial"/>
      <family val="2"/>
    </font>
    <font>
      <sz val="11"/>
      <color rgb="FFFF0000"/>
      <name val="Cambria"/>
      <family val="1"/>
    </font>
    <font>
      <b/>
      <sz val="10"/>
      <color rgb="FF000000"/>
      <name val="Arial"/>
      <family val="2"/>
    </font>
    <font>
      <b/>
      <i/>
      <sz val="11"/>
      <color rgb="FF000000"/>
      <name val="Cambria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horizontal="left" wrapText="1"/>
    </xf>
    <xf numFmtId="43" fontId="66" fillId="0" borderId="10" xfId="42" applyFont="1" applyFill="1" applyBorder="1" applyAlignment="1">
      <alignment horizontal="left" vertical="top" wrapText="1"/>
    </xf>
    <xf numFmtId="4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67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 indent="5"/>
    </xf>
    <xf numFmtId="43" fontId="66" fillId="0" borderId="10" xfId="42" applyFont="1" applyFill="1" applyBorder="1" applyAlignment="1">
      <alignment horizontal="left" wrapText="1"/>
    </xf>
    <xf numFmtId="0" fontId="68" fillId="0" borderId="11" xfId="0" applyFont="1" applyFill="1" applyBorder="1" applyAlignment="1">
      <alignment/>
    </xf>
    <xf numFmtId="0" fontId="69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vertical="top"/>
    </xf>
    <xf numFmtId="43" fontId="66" fillId="0" borderId="11" xfId="42" applyFont="1" applyFill="1" applyBorder="1" applyAlignment="1">
      <alignment vertical="top"/>
    </xf>
    <xf numFmtId="43" fontId="66" fillId="0" borderId="0" xfId="42" applyFont="1" applyFill="1" applyBorder="1" applyAlignment="1">
      <alignment vertical="top"/>
    </xf>
    <xf numFmtId="0" fontId="68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69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horizontal="left" wrapText="1"/>
    </xf>
    <xf numFmtId="4" fontId="0" fillId="0" borderId="0" xfId="0" applyNumberFormat="1" applyFill="1" applyBorder="1" applyAlignment="1" applyProtection="1">
      <alignment/>
      <protection locked="0"/>
    </xf>
    <xf numFmtId="4" fontId="66" fillId="0" borderId="0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left" wrapText="1"/>
    </xf>
    <xf numFmtId="43" fontId="66" fillId="0" borderId="10" xfId="42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right" wrapText="1"/>
    </xf>
    <xf numFmtId="0" fontId="71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left" vertical="top" wrapText="1"/>
    </xf>
    <xf numFmtId="0" fontId="72" fillId="0" borderId="13" xfId="0" applyFont="1" applyFill="1" applyBorder="1" applyAlignment="1">
      <alignment horizontal="left" wrapText="1"/>
    </xf>
    <xf numFmtId="0" fontId="70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justify" wrapText="1"/>
    </xf>
    <xf numFmtId="0" fontId="73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justify" vertical="top" wrapText="1"/>
    </xf>
    <xf numFmtId="43" fontId="71" fillId="0" borderId="10" xfId="42" applyFont="1" applyFill="1" applyBorder="1" applyAlignment="1">
      <alignment horizontal="center" wrapText="1"/>
    </xf>
    <xf numFmtId="43" fontId="71" fillId="0" borderId="10" xfId="42" applyFont="1" applyFill="1" applyBorder="1" applyAlignment="1">
      <alignment horizontal="center" vertical="top" wrapText="1"/>
    </xf>
    <xf numFmtId="43" fontId="68" fillId="0" borderId="11" xfId="42" applyFont="1" applyFill="1" applyBorder="1" applyAlignment="1">
      <alignment/>
    </xf>
    <xf numFmtId="43" fontId="66" fillId="0" borderId="0" xfId="42" applyFont="1" applyFill="1" applyBorder="1" applyAlignment="1">
      <alignment horizontal="right" vertical="top" wrapText="1"/>
    </xf>
    <xf numFmtId="43" fontId="66" fillId="0" borderId="13" xfId="42" applyFont="1" applyFill="1" applyBorder="1" applyAlignment="1">
      <alignment horizontal="left" wrapText="1"/>
    </xf>
    <xf numFmtId="43" fontId="66" fillId="0" borderId="11" xfId="42" applyFont="1" applyFill="1" applyBorder="1" applyAlignment="1">
      <alignment horizontal="left" wrapText="1"/>
    </xf>
    <xf numFmtId="43" fontId="73" fillId="0" borderId="10" xfId="42" applyFont="1" applyFill="1" applyBorder="1" applyAlignment="1">
      <alignment horizontal="left" vertical="top" wrapText="1"/>
    </xf>
    <xf numFmtId="182" fontId="71" fillId="0" borderId="10" xfId="0" applyNumberFormat="1" applyFont="1" applyFill="1" applyBorder="1" applyAlignment="1">
      <alignment horizontal="center" vertical="top" wrapText="1"/>
    </xf>
    <xf numFmtId="4" fontId="66" fillId="0" borderId="0" xfId="0" applyNumberFormat="1" applyFont="1" applyFill="1" applyBorder="1" applyAlignment="1">
      <alignment horizontal="right" vertical="top" wrapText="1"/>
    </xf>
    <xf numFmtId="0" fontId="70" fillId="0" borderId="10" xfId="0" applyFont="1" applyFill="1" applyBorder="1" applyAlignment="1">
      <alignment horizontal="center" vertical="top" wrapText="1"/>
    </xf>
    <xf numFmtId="43" fontId="70" fillId="0" borderId="10" xfId="42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top" wrapText="1"/>
    </xf>
    <xf numFmtId="43" fontId="70" fillId="0" borderId="10" xfId="42" applyFont="1" applyFill="1" applyBorder="1" applyAlignment="1">
      <alignment vertical="top"/>
    </xf>
    <xf numFmtId="182" fontId="70" fillId="0" borderId="13" xfId="0" applyNumberFormat="1" applyFont="1" applyFill="1" applyBorder="1" applyAlignment="1">
      <alignment horizontal="center" vertical="center" wrapText="1"/>
    </xf>
    <xf numFmtId="188" fontId="66" fillId="0" borderId="13" xfId="0" applyNumberFormat="1" applyFont="1" applyFill="1" applyBorder="1" applyAlignment="1">
      <alignment horizontal="left" wrapText="1"/>
    </xf>
    <xf numFmtId="188" fontId="66" fillId="0" borderId="10" xfId="0" applyNumberFormat="1" applyFont="1" applyFill="1" applyBorder="1" applyAlignment="1">
      <alignment horizontal="center" wrapText="1"/>
    </xf>
    <xf numFmtId="0" fontId="68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0" fontId="6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43" fontId="70" fillId="0" borderId="10" xfId="42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43" fontId="66" fillId="0" borderId="10" xfId="42" applyFont="1" applyFill="1" applyBorder="1" applyAlignment="1">
      <alignment horizontal="center" wrapText="1"/>
    </xf>
    <xf numFmtId="43" fontId="66" fillId="0" borderId="10" xfId="42" applyFont="1" applyFill="1" applyBorder="1" applyAlignment="1">
      <alignment horizontal="right" vertical="top" wrapText="1"/>
    </xf>
    <xf numFmtId="43" fontId="72" fillId="0" borderId="10" xfId="42" applyFont="1" applyFill="1" applyBorder="1" applyAlignment="1">
      <alignment horizontal="right" wrapText="1"/>
    </xf>
    <xf numFmtId="43" fontId="0" fillId="0" borderId="10" xfId="42" applyFont="1" applyFill="1" applyBorder="1" applyAlignment="1">
      <alignment/>
    </xf>
    <xf numFmtId="43" fontId="66" fillId="0" borderId="10" xfId="42" applyFont="1" applyFill="1" applyBorder="1" applyAlignment="1">
      <alignment horizontal="right" vertical="top"/>
    </xf>
    <xf numFmtId="43" fontId="66" fillId="0" borderId="10" xfId="42" applyFont="1" applyFill="1" applyBorder="1" applyAlignment="1">
      <alignment vertical="top"/>
    </xf>
    <xf numFmtId="43" fontId="70" fillId="0" borderId="10" xfId="42" applyFont="1" applyFill="1" applyBorder="1" applyAlignment="1">
      <alignment horizontal="right" vertical="top"/>
    </xf>
    <xf numFmtId="43" fontId="0" fillId="0" borderId="0" xfId="42" applyFont="1" applyFill="1" applyAlignment="1">
      <alignment/>
    </xf>
    <xf numFmtId="43" fontId="66" fillId="0" borderId="10" xfId="42" applyFont="1" applyFill="1" applyBorder="1" applyAlignment="1">
      <alignment vertical="top" wrapText="1"/>
    </xf>
    <xf numFmtId="43" fontId="70" fillId="0" borderId="10" xfId="42" applyFont="1" applyFill="1" applyBorder="1" applyAlignment="1">
      <alignment horizontal="left" vertical="center" wrapText="1"/>
    </xf>
    <xf numFmtId="43" fontId="70" fillId="0" borderId="10" xfId="42" applyFont="1" applyFill="1" applyBorder="1" applyAlignment="1">
      <alignment vertical="top" wrapText="1"/>
    </xf>
    <xf numFmtId="43" fontId="0" fillId="0" borderId="10" xfId="42" applyFont="1" applyFill="1" applyBorder="1" applyAlignment="1" applyProtection="1">
      <alignment/>
      <protection locked="0"/>
    </xf>
    <xf numFmtId="43" fontId="66" fillId="0" borderId="13" xfId="42" applyFont="1" applyFill="1" applyBorder="1" applyAlignment="1">
      <alignment horizontal="center" wrapText="1"/>
    </xf>
    <xf numFmtId="43" fontId="70" fillId="0" borderId="10" xfId="42" applyFont="1" applyFill="1" applyBorder="1" applyAlignment="1">
      <alignment horizontal="right" wrapText="1"/>
    </xf>
    <xf numFmtId="43" fontId="68" fillId="0" borderId="0" xfId="42" applyFont="1" applyFill="1" applyAlignment="1">
      <alignment horizontal="left"/>
    </xf>
    <xf numFmtId="43" fontId="72" fillId="0" borderId="10" xfId="42" applyFont="1" applyFill="1" applyBorder="1" applyAlignment="1">
      <alignment horizontal="right" vertical="top" wrapText="1"/>
    </xf>
    <xf numFmtId="43" fontId="66" fillId="0" borderId="10" xfId="42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75" fillId="0" borderId="10" xfId="0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horizontal="left" wrapText="1"/>
    </xf>
    <xf numFmtId="0" fontId="76" fillId="0" borderId="10" xfId="0" applyFont="1" applyFill="1" applyBorder="1" applyAlignment="1">
      <alignment horizontal="right" wrapText="1"/>
    </xf>
    <xf numFmtId="0" fontId="57" fillId="0" borderId="10" xfId="54" applyFill="1" applyBorder="1" applyAlignment="1" applyProtection="1">
      <alignment horizontal="center"/>
      <protection/>
    </xf>
    <xf numFmtId="0" fontId="69" fillId="0" borderId="13" xfId="0" applyFont="1" applyFill="1" applyBorder="1" applyAlignment="1">
      <alignment horizontal="center" wrapText="1"/>
    </xf>
    <xf numFmtId="0" fontId="69" fillId="0" borderId="13" xfId="0" applyFont="1" applyFill="1" applyBorder="1" applyAlignment="1">
      <alignment horizontal="left" wrapText="1"/>
    </xf>
    <xf numFmtId="43" fontId="4" fillId="0" borderId="10" xfId="42" applyFont="1" applyFill="1" applyBorder="1" applyAlignment="1">
      <alignment vertical="top" wrapText="1"/>
    </xf>
    <xf numFmtId="43" fontId="6" fillId="0" borderId="10" xfId="42" applyFont="1" applyFill="1" applyBorder="1" applyAlignment="1">
      <alignment vertical="top" wrapText="1"/>
    </xf>
    <xf numFmtId="43" fontId="7" fillId="0" borderId="10" xfId="42" applyFont="1" applyFill="1" applyBorder="1" applyAlignment="1">
      <alignment vertical="top" wrapText="1"/>
    </xf>
    <xf numFmtId="43" fontId="4" fillId="0" borderId="10" xfId="42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center" wrapText="1"/>
    </xf>
    <xf numFmtId="43" fontId="6" fillId="0" borderId="10" xfId="42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justify" wrapText="1"/>
    </xf>
    <xf numFmtId="43" fontId="7" fillId="0" borderId="10" xfId="42" applyFont="1" applyFill="1" applyBorder="1" applyAlignment="1">
      <alignment horizontal="right" vertical="top" wrapText="1"/>
    </xf>
    <xf numFmtId="0" fontId="71" fillId="0" borderId="10" xfId="0" applyFont="1" applyFill="1" applyBorder="1" applyAlignment="1">
      <alignment horizontal="left" wrapText="1"/>
    </xf>
    <xf numFmtId="43" fontId="8" fillId="0" borderId="10" xfId="42" applyFont="1" applyFill="1" applyBorder="1" applyAlignment="1">
      <alignment vertical="top" wrapText="1"/>
    </xf>
    <xf numFmtId="43" fontId="9" fillId="0" borderId="10" xfId="42" applyFont="1" applyFill="1" applyBorder="1" applyAlignment="1">
      <alignment vertical="top" wrapText="1"/>
    </xf>
    <xf numFmtId="43" fontId="68" fillId="0" borderId="0" xfId="0" applyNumberFormat="1" applyFont="1" applyFill="1" applyAlignment="1">
      <alignment horizontal="left"/>
    </xf>
    <xf numFmtId="43" fontId="74" fillId="0" borderId="0" xfId="0" applyNumberFormat="1" applyFont="1" applyFill="1" applyAlignment="1">
      <alignment/>
    </xf>
    <xf numFmtId="0" fontId="77" fillId="0" borderId="10" xfId="0" applyFont="1" applyFill="1" applyBorder="1" applyAlignment="1">
      <alignment horizontal="center" vertical="top" wrapText="1"/>
    </xf>
    <xf numFmtId="43" fontId="70" fillId="0" borderId="10" xfId="42" applyFont="1" applyFill="1" applyBorder="1" applyAlignment="1">
      <alignment horizontal="left" wrapText="1"/>
    </xf>
    <xf numFmtId="43" fontId="4" fillId="0" borderId="10" xfId="42" applyFont="1" applyFill="1" applyBorder="1" applyAlignment="1">
      <alignment horizontal="right"/>
    </xf>
    <xf numFmtId="43" fontId="4" fillId="0" borderId="10" xfId="42" applyFont="1" applyFill="1" applyBorder="1" applyAlignment="1">
      <alignment horizontal="right" wrapText="1"/>
    </xf>
    <xf numFmtId="43" fontId="64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43" fontId="71" fillId="0" borderId="10" xfId="42" applyFont="1" applyFill="1" applyBorder="1" applyAlignment="1">
      <alignment horizontal="center" vertical="center" wrapText="1"/>
    </xf>
    <xf numFmtId="43" fontId="66" fillId="0" borderId="10" xfId="42" applyFont="1" applyFill="1" applyBorder="1" applyAlignment="1">
      <alignment horizontal="left" vertical="top"/>
    </xf>
    <xf numFmtId="0" fontId="67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top" wrapText="1" indent="5"/>
    </xf>
    <xf numFmtId="43" fontId="31" fillId="0" borderId="0" xfId="44" applyFont="1" applyFill="1" applyBorder="1" applyAlignment="1">
      <alignment/>
    </xf>
    <xf numFmtId="10" fontId="66" fillId="0" borderId="10" xfId="62" applyNumberFormat="1" applyFont="1" applyFill="1" applyBorder="1" applyAlignment="1">
      <alignment horizontal="center" vertical="center"/>
    </xf>
    <xf numFmtId="10" fontId="66" fillId="0" borderId="10" xfId="62" applyNumberFormat="1" applyFont="1" applyFill="1" applyBorder="1" applyAlignment="1">
      <alignment horizontal="center" vertical="center" wrapText="1"/>
    </xf>
    <xf numFmtId="10" fontId="66" fillId="0" borderId="10" xfId="42" applyNumberFormat="1" applyFont="1" applyFill="1" applyBorder="1" applyAlignment="1">
      <alignment horizontal="center" vertical="center" wrapText="1"/>
    </xf>
    <xf numFmtId="43" fontId="66" fillId="0" borderId="10" xfId="42" applyFont="1" applyFill="1" applyBorder="1" applyAlignment="1">
      <alignment horizontal="center" vertical="center" wrapText="1"/>
    </xf>
    <xf numFmtId="43" fontId="69" fillId="0" borderId="10" xfId="42" applyFont="1" applyFill="1" applyBorder="1" applyAlignment="1">
      <alignment horizontal="center" vertical="top" wrapText="1"/>
    </xf>
    <xf numFmtId="188" fontId="66" fillId="0" borderId="10" xfId="0" applyNumberFormat="1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/>
    </xf>
    <xf numFmtId="4" fontId="78" fillId="0" borderId="13" xfId="0" applyNumberFormat="1" applyFont="1" applyFill="1" applyBorder="1" applyAlignment="1">
      <alignment wrapText="1"/>
    </xf>
    <xf numFmtId="43" fontId="66" fillId="0" borderId="13" xfId="42" applyFont="1" applyFill="1" applyBorder="1" applyAlignment="1">
      <alignment vertical="center"/>
    </xf>
    <xf numFmtId="43" fontId="66" fillId="0" borderId="13" xfId="42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left" vertical="top"/>
    </xf>
    <xf numFmtId="43" fontId="66" fillId="0" borderId="10" xfId="42" applyFont="1" applyFill="1" applyBorder="1" applyAlignment="1">
      <alignment horizontal="center" vertical="center"/>
    </xf>
    <xf numFmtId="10" fontId="66" fillId="0" borderId="10" xfId="62" applyNumberFormat="1" applyFont="1" applyFill="1" applyBorder="1" applyAlignment="1">
      <alignment horizontal="center" vertical="top" wrapText="1"/>
    </xf>
    <xf numFmtId="10" fontId="66" fillId="0" borderId="10" xfId="62" applyNumberFormat="1" applyFont="1" applyFill="1" applyBorder="1" applyAlignment="1">
      <alignment horizontal="center" wrapText="1"/>
    </xf>
    <xf numFmtId="0" fontId="70" fillId="0" borderId="13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43" fontId="70" fillId="0" borderId="10" xfId="42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 vertical="center"/>
    </xf>
    <xf numFmtId="43" fontId="74" fillId="0" borderId="0" xfId="42" applyFont="1" applyFill="1" applyAlignment="1">
      <alignment/>
    </xf>
    <xf numFmtId="0" fontId="70" fillId="0" borderId="13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center" vertical="top" wrapText="1"/>
    </xf>
    <xf numFmtId="43" fontId="66" fillId="0" borderId="13" xfId="42" applyFont="1" applyFill="1" applyBorder="1" applyAlignment="1">
      <alignment horizontal="right" wrapText="1"/>
    </xf>
    <xf numFmtId="0" fontId="76" fillId="0" borderId="10" xfId="0" applyFont="1" applyFill="1" applyBorder="1" applyAlignment="1">
      <alignment horizontal="center" wrapText="1"/>
    </xf>
    <xf numFmtId="43" fontId="79" fillId="0" borderId="10" xfId="42" applyFont="1" applyFill="1" applyBorder="1" applyAlignment="1">
      <alignment horizontal="right" vertical="top" wrapText="1"/>
    </xf>
    <xf numFmtId="0" fontId="79" fillId="0" borderId="1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right" wrapText="1"/>
    </xf>
    <xf numFmtId="43" fontId="66" fillId="0" borderId="0" xfId="42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left" vertical="center" wrapText="1"/>
    </xf>
    <xf numFmtId="43" fontId="66" fillId="0" borderId="10" xfId="42" applyFont="1" applyFill="1" applyBorder="1" applyAlignment="1">
      <alignment horizontal="right"/>
    </xf>
    <xf numFmtId="0" fontId="66" fillId="0" borderId="0" xfId="0" applyFont="1" applyFill="1" applyBorder="1" applyAlignment="1">
      <alignment horizontal="center" vertical="top" wrapText="1"/>
    </xf>
    <xf numFmtId="43" fontId="66" fillId="0" borderId="0" xfId="42" applyFont="1" applyFill="1" applyBorder="1" applyAlignment="1">
      <alignment horizontal="left" wrapText="1"/>
    </xf>
    <xf numFmtId="0" fontId="68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43" fontId="68" fillId="0" borderId="0" xfId="42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3" fontId="70" fillId="0" borderId="10" xfId="42" applyFont="1" applyFill="1" applyBorder="1" applyAlignment="1">
      <alignment horizontal="center" vertical="top"/>
    </xf>
    <xf numFmtId="43" fontId="72" fillId="0" borderId="13" xfId="42" applyFont="1" applyFill="1" applyBorder="1" applyAlignment="1">
      <alignment horizontal="right" vertical="top" wrapText="1"/>
    </xf>
    <xf numFmtId="43" fontId="66" fillId="0" borderId="13" xfId="42" applyFont="1" applyFill="1" applyBorder="1" applyAlignment="1">
      <alignment horizontal="center" vertical="top" wrapText="1"/>
    </xf>
    <xf numFmtId="43" fontId="80" fillId="0" borderId="10" xfId="42" applyFont="1" applyFill="1" applyBorder="1" applyAlignment="1">
      <alignment wrapText="1"/>
    </xf>
    <xf numFmtId="0" fontId="68" fillId="0" borderId="14" xfId="0" applyFont="1" applyFill="1" applyBorder="1" applyAlignment="1">
      <alignment/>
    </xf>
    <xf numFmtId="43" fontId="68" fillId="0" borderId="14" xfId="42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81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6" fillId="0" borderId="16" xfId="0" applyFont="1" applyFill="1" applyBorder="1" applyAlignment="1">
      <alignment horizontal="center"/>
    </xf>
    <xf numFmtId="0" fontId="76" fillId="0" borderId="14" xfId="0" applyFont="1" applyFill="1" applyBorder="1" applyAlignment="1">
      <alignment/>
    </xf>
    <xf numFmtId="43" fontId="76" fillId="0" borderId="14" xfId="42" applyFont="1" applyFill="1" applyBorder="1" applyAlignment="1">
      <alignment/>
    </xf>
    <xf numFmtId="43" fontId="76" fillId="0" borderId="15" xfId="42" applyFont="1" applyFill="1" applyBorder="1" applyAlignment="1">
      <alignment/>
    </xf>
    <xf numFmtId="43" fontId="72" fillId="0" borderId="10" xfId="42" applyFont="1" applyFill="1" applyBorder="1" applyAlignment="1">
      <alignment horizontal="left" wrapText="1"/>
    </xf>
    <xf numFmtId="43" fontId="12" fillId="0" borderId="0" xfId="42" applyFont="1" applyFill="1" applyAlignment="1">
      <alignment/>
    </xf>
    <xf numFmtId="168" fontId="5" fillId="0" borderId="0" xfId="0" applyNumberFormat="1" applyFont="1" applyFill="1" applyBorder="1" applyAlignment="1" applyProtection="1">
      <alignment/>
      <protection hidden="1"/>
    </xf>
    <xf numFmtId="43" fontId="80" fillId="0" borderId="10" xfId="42" applyFont="1" applyFill="1" applyBorder="1" applyAlignment="1">
      <alignment horizontal="right" wrapText="1"/>
    </xf>
    <xf numFmtId="0" fontId="68" fillId="0" borderId="11" xfId="0" applyFont="1" applyFill="1" applyBorder="1" applyAlignment="1">
      <alignment horizontal="left" vertical="center"/>
    </xf>
    <xf numFmtId="43" fontId="72" fillId="0" borderId="10" xfId="42" applyFont="1" applyFill="1" applyBorder="1" applyAlignment="1">
      <alignment/>
    </xf>
    <xf numFmtId="0" fontId="13" fillId="0" borderId="10" xfId="0" applyFont="1" applyFill="1" applyBorder="1" applyAlignment="1" applyProtection="1">
      <alignment/>
      <protection/>
    </xf>
    <xf numFmtId="0" fontId="71" fillId="0" borderId="17" xfId="0" applyFont="1" applyFill="1" applyBorder="1" applyAlignment="1">
      <alignment horizontal="center" wrapText="1"/>
    </xf>
    <xf numFmtId="0" fontId="71" fillId="0" borderId="18" xfId="0" applyFont="1" applyFill="1" applyBorder="1" applyAlignment="1">
      <alignment horizont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43" fontId="70" fillId="0" borderId="10" xfId="42" applyFont="1" applyFill="1" applyBorder="1" applyAlignment="1">
      <alignment horizontal="left" vertical="top" wrapText="1"/>
    </xf>
    <xf numFmtId="0" fontId="71" fillId="0" borderId="17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vertical="center" wrapText="1"/>
    </xf>
    <xf numFmtId="182" fontId="70" fillId="0" borderId="13" xfId="0" applyNumberFormat="1" applyFont="1" applyFill="1" applyBorder="1" applyAlignment="1">
      <alignment horizontal="center" vertical="center" wrapText="1"/>
    </xf>
    <xf numFmtId="182" fontId="70" fillId="0" borderId="20" xfId="0" applyNumberFormat="1" applyFont="1" applyFill="1" applyBorder="1" applyAlignment="1">
      <alignment horizontal="center" vertical="center" wrapText="1"/>
    </xf>
    <xf numFmtId="182" fontId="70" fillId="0" borderId="21" xfId="0" applyNumberFormat="1" applyFont="1" applyFill="1" applyBorder="1" applyAlignment="1">
      <alignment horizontal="center" vertical="center" wrapText="1"/>
    </xf>
    <xf numFmtId="182" fontId="70" fillId="0" borderId="16" xfId="0" applyNumberFormat="1" applyFont="1" applyFill="1" applyBorder="1" applyAlignment="1">
      <alignment horizontal="center" vertical="center" wrapText="1"/>
    </xf>
    <xf numFmtId="182" fontId="70" fillId="0" borderId="15" xfId="0" applyNumberFormat="1" applyFont="1" applyFill="1" applyBorder="1" applyAlignment="1">
      <alignment horizontal="center" vertical="center" wrapText="1"/>
    </xf>
    <xf numFmtId="43" fontId="70" fillId="0" borderId="13" xfId="42" applyFont="1" applyFill="1" applyBorder="1" applyAlignment="1">
      <alignment horizontal="center" vertical="center" wrapText="1"/>
    </xf>
    <xf numFmtId="43" fontId="70" fillId="0" borderId="21" xfId="42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/>
    </xf>
    <xf numFmtId="0" fontId="70" fillId="0" borderId="1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justify" vertical="top" wrapText="1"/>
    </xf>
    <xf numFmtId="0" fontId="7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9"/>
  <sheetViews>
    <sheetView tabSelected="1" zoomScale="90" zoomScaleNormal="90" zoomScalePageLayoutView="0" workbookViewId="0" topLeftCell="A189">
      <selection activeCell="E231" sqref="E231"/>
    </sheetView>
  </sheetViews>
  <sheetFormatPr defaultColWidth="9.140625" defaultRowHeight="15"/>
  <cols>
    <col min="1" max="1" width="18.28125" style="1" customWidth="1"/>
    <col min="2" max="2" width="27.140625" style="1" customWidth="1"/>
    <col min="3" max="3" width="21.28125" style="1" bestFit="1" customWidth="1"/>
    <col min="4" max="4" width="20.8515625" style="69" customWidth="1"/>
    <col min="5" max="5" width="25.421875" style="1" customWidth="1"/>
    <col min="6" max="6" width="21.28125" style="1" customWidth="1"/>
    <col min="7" max="7" width="21.421875" style="1" customWidth="1"/>
    <col min="8" max="8" width="23.421875" style="1" customWidth="1"/>
    <col min="9" max="9" width="20.7109375" style="1" customWidth="1"/>
    <col min="10" max="10" width="17.7109375" style="1" bestFit="1" customWidth="1"/>
    <col min="11" max="16384" width="9.140625" style="1" customWidth="1"/>
  </cols>
  <sheetData>
    <row r="1" ht="15"/>
    <row r="2" spans="1:4" s="57" customFormat="1" ht="18">
      <c r="A2" s="56" t="s">
        <v>197</v>
      </c>
      <c r="D2" s="134"/>
    </row>
    <row r="3" spans="1:4" s="57" customFormat="1" ht="15.75" customHeight="1">
      <c r="A3" s="56"/>
      <c r="D3" s="134"/>
    </row>
    <row r="4" spans="1:4" ht="15">
      <c r="A4" s="135" t="s">
        <v>11</v>
      </c>
      <c r="B4" s="136"/>
      <c r="C4" s="53">
        <v>45016</v>
      </c>
      <c r="D4" s="53">
        <v>44651</v>
      </c>
    </row>
    <row r="5" spans="1:4" ht="15">
      <c r="A5" s="47">
        <v>1</v>
      </c>
      <c r="B5" s="24" t="s">
        <v>12</v>
      </c>
      <c r="C5" s="75">
        <f>SUM(C6:C9)+C10</f>
        <v>1058668295.8261125</v>
      </c>
      <c r="D5" s="75">
        <f>SUM(D6:D9)+D11</f>
        <v>977649999.4747248</v>
      </c>
    </row>
    <row r="6" spans="1:4" ht="15">
      <c r="A6" s="58" t="s">
        <v>13</v>
      </c>
      <c r="B6" s="11" t="s">
        <v>14</v>
      </c>
      <c r="C6" s="25">
        <v>660277453</v>
      </c>
      <c r="D6" s="25">
        <v>600252230</v>
      </c>
    </row>
    <row r="7" spans="1:5" ht="15">
      <c r="A7" s="136" t="s">
        <v>15</v>
      </c>
      <c r="B7" s="26" t="s">
        <v>16</v>
      </c>
      <c r="C7" s="137">
        <v>338018155.020414</v>
      </c>
      <c r="D7" s="137">
        <v>339897284.8976125</v>
      </c>
      <c r="E7" s="5"/>
    </row>
    <row r="8" spans="1:4" ht="28.5">
      <c r="A8" s="58" t="s">
        <v>17</v>
      </c>
      <c r="B8" s="11" t="s">
        <v>18</v>
      </c>
      <c r="C8" s="62">
        <v>3424</v>
      </c>
      <c r="D8" s="25">
        <v>3424</v>
      </c>
    </row>
    <row r="9" spans="1:4" ht="15">
      <c r="A9" s="58" t="s">
        <v>19</v>
      </c>
      <c r="B9" s="11" t="s">
        <v>20</v>
      </c>
      <c r="C9" s="62">
        <v>60369263.80569848</v>
      </c>
      <c r="D9" s="25">
        <v>37497060.5771122</v>
      </c>
    </row>
    <row r="10" spans="1:4" ht="15">
      <c r="A10" s="138" t="s">
        <v>21</v>
      </c>
      <c r="B10" s="128"/>
      <c r="C10" s="139"/>
      <c r="D10" s="139"/>
    </row>
    <row r="11" spans="1:4" ht="28.5">
      <c r="A11" s="58" t="s">
        <v>22</v>
      </c>
      <c r="B11" s="140" t="s">
        <v>23</v>
      </c>
      <c r="C11" s="25">
        <v>0</v>
      </c>
      <c r="D11" s="139">
        <v>0</v>
      </c>
    </row>
    <row r="12" spans="1:4" ht="10.5" customHeight="1">
      <c r="A12" s="141"/>
      <c r="B12" s="2"/>
      <c r="C12" s="142"/>
      <c r="D12" s="143"/>
    </row>
    <row r="13" spans="1:256" ht="18">
      <c r="A13" s="56" t="s">
        <v>198</v>
      </c>
      <c r="B13" s="57"/>
      <c r="C13" s="57"/>
      <c r="D13" s="134"/>
      <c r="E13" s="56"/>
      <c r="F13" s="57"/>
      <c r="G13" s="57"/>
      <c r="H13" s="57"/>
      <c r="I13" s="76"/>
      <c r="J13" s="57"/>
      <c r="K13" s="57"/>
      <c r="L13" s="57"/>
      <c r="M13" s="56"/>
      <c r="N13" s="57"/>
      <c r="O13" s="57"/>
      <c r="P13" s="57"/>
      <c r="Q13" s="56"/>
      <c r="R13" s="57"/>
      <c r="S13" s="57"/>
      <c r="T13" s="57"/>
      <c r="U13" s="56"/>
      <c r="V13" s="57"/>
      <c r="W13" s="57"/>
      <c r="X13" s="57"/>
      <c r="Y13" s="56"/>
      <c r="Z13" s="57"/>
      <c r="AA13" s="57"/>
      <c r="AB13" s="57"/>
      <c r="AC13" s="56"/>
      <c r="AD13" s="57"/>
      <c r="AE13" s="57"/>
      <c r="AF13" s="57"/>
      <c r="AG13" s="56"/>
      <c r="AH13" s="57"/>
      <c r="AI13" s="57"/>
      <c r="AJ13" s="57"/>
      <c r="AK13" s="56"/>
      <c r="AL13" s="57"/>
      <c r="AM13" s="57"/>
      <c r="AN13" s="57"/>
      <c r="AO13" s="56"/>
      <c r="AP13" s="57"/>
      <c r="AQ13" s="57"/>
      <c r="AR13" s="57"/>
      <c r="AS13" s="56"/>
      <c r="AT13" s="57"/>
      <c r="AU13" s="57"/>
      <c r="AV13" s="57"/>
      <c r="AW13" s="56"/>
      <c r="AX13" s="57"/>
      <c r="AY13" s="57"/>
      <c r="AZ13" s="57"/>
      <c r="BA13" s="56"/>
      <c r="BB13" s="57"/>
      <c r="BC13" s="57"/>
      <c r="BD13" s="57"/>
      <c r="BE13" s="56"/>
      <c r="BF13" s="57"/>
      <c r="BG13" s="57"/>
      <c r="BH13" s="57"/>
      <c r="BI13" s="56"/>
      <c r="BJ13" s="57"/>
      <c r="BK13" s="57"/>
      <c r="BL13" s="57"/>
      <c r="BM13" s="56"/>
      <c r="BN13" s="57"/>
      <c r="BO13" s="57"/>
      <c r="BP13" s="57"/>
      <c r="BQ13" s="56"/>
      <c r="BR13" s="57"/>
      <c r="BS13" s="57"/>
      <c r="BT13" s="57"/>
      <c r="BU13" s="56"/>
      <c r="BV13" s="57"/>
      <c r="BW13" s="57"/>
      <c r="BX13" s="57"/>
      <c r="BY13" s="56"/>
      <c r="BZ13" s="57"/>
      <c r="CA13" s="57"/>
      <c r="CB13" s="57"/>
      <c r="CC13" s="56"/>
      <c r="CD13" s="57"/>
      <c r="CE13" s="57"/>
      <c r="CF13" s="57"/>
      <c r="CG13" s="56"/>
      <c r="CH13" s="57"/>
      <c r="CI13" s="57"/>
      <c r="CJ13" s="57"/>
      <c r="CK13" s="56"/>
      <c r="CL13" s="57"/>
      <c r="CM13" s="57"/>
      <c r="CN13" s="57"/>
      <c r="CO13" s="56"/>
      <c r="CP13" s="57"/>
      <c r="CQ13" s="57"/>
      <c r="CR13" s="57"/>
      <c r="CS13" s="56"/>
      <c r="CT13" s="57"/>
      <c r="CU13" s="57"/>
      <c r="CV13" s="57"/>
      <c r="CW13" s="56"/>
      <c r="CX13" s="57"/>
      <c r="CY13" s="57"/>
      <c r="CZ13" s="57"/>
      <c r="DA13" s="56"/>
      <c r="DB13" s="57"/>
      <c r="DC13" s="57"/>
      <c r="DD13" s="57"/>
      <c r="DE13" s="56"/>
      <c r="DF13" s="57"/>
      <c r="DG13" s="57"/>
      <c r="DH13" s="57"/>
      <c r="DI13" s="56"/>
      <c r="DJ13" s="57"/>
      <c r="DK13" s="57"/>
      <c r="DL13" s="57"/>
      <c r="DM13" s="56"/>
      <c r="DN13" s="57"/>
      <c r="DO13" s="57"/>
      <c r="DP13" s="57"/>
      <c r="DQ13" s="56"/>
      <c r="DR13" s="57"/>
      <c r="DS13" s="57"/>
      <c r="DT13" s="57"/>
      <c r="DU13" s="56"/>
      <c r="DV13" s="57"/>
      <c r="DW13" s="57"/>
      <c r="DX13" s="57"/>
      <c r="DY13" s="56"/>
      <c r="DZ13" s="57"/>
      <c r="EA13" s="57"/>
      <c r="EB13" s="57"/>
      <c r="EC13" s="56"/>
      <c r="ED13" s="57"/>
      <c r="EE13" s="57"/>
      <c r="EF13" s="57"/>
      <c r="EG13" s="56"/>
      <c r="EH13" s="57"/>
      <c r="EI13" s="57"/>
      <c r="EJ13" s="57"/>
      <c r="EK13" s="56"/>
      <c r="EL13" s="57"/>
      <c r="EM13" s="57"/>
      <c r="EN13" s="57"/>
      <c r="EO13" s="56"/>
      <c r="EP13" s="57"/>
      <c r="EQ13" s="57"/>
      <c r="ER13" s="57"/>
      <c r="ES13" s="56"/>
      <c r="ET13" s="57"/>
      <c r="EU13" s="57"/>
      <c r="EV13" s="57"/>
      <c r="EW13" s="56"/>
      <c r="EX13" s="57"/>
      <c r="EY13" s="57"/>
      <c r="EZ13" s="57"/>
      <c r="FA13" s="56"/>
      <c r="FB13" s="57"/>
      <c r="FC13" s="57"/>
      <c r="FD13" s="57"/>
      <c r="FE13" s="56"/>
      <c r="FF13" s="57"/>
      <c r="FG13" s="57"/>
      <c r="FH13" s="57"/>
      <c r="FI13" s="56"/>
      <c r="FJ13" s="57"/>
      <c r="FK13" s="57"/>
      <c r="FL13" s="57"/>
      <c r="FM13" s="56"/>
      <c r="FN13" s="57"/>
      <c r="FO13" s="57"/>
      <c r="FP13" s="57"/>
      <c r="FQ13" s="56"/>
      <c r="FR13" s="57"/>
      <c r="FS13" s="57"/>
      <c r="FT13" s="57"/>
      <c r="FU13" s="56"/>
      <c r="FV13" s="57"/>
      <c r="FW13" s="57"/>
      <c r="FX13" s="57"/>
      <c r="FY13" s="56"/>
      <c r="FZ13" s="57"/>
      <c r="GA13" s="57"/>
      <c r="GB13" s="57"/>
      <c r="GC13" s="56"/>
      <c r="GD13" s="57"/>
      <c r="GE13" s="57"/>
      <c r="GF13" s="57"/>
      <c r="GG13" s="56"/>
      <c r="GH13" s="57"/>
      <c r="GI13" s="57"/>
      <c r="GJ13" s="57"/>
      <c r="GK13" s="56"/>
      <c r="GL13" s="57"/>
      <c r="GM13" s="57"/>
      <c r="GN13" s="57"/>
      <c r="GO13" s="56"/>
      <c r="GP13" s="57"/>
      <c r="GQ13" s="57"/>
      <c r="GR13" s="57"/>
      <c r="GS13" s="56"/>
      <c r="GT13" s="57"/>
      <c r="GU13" s="57"/>
      <c r="GV13" s="57"/>
      <c r="GW13" s="56"/>
      <c r="GX13" s="57"/>
      <c r="GY13" s="57"/>
      <c r="GZ13" s="57"/>
      <c r="HA13" s="56"/>
      <c r="HB13" s="57"/>
      <c r="HC13" s="57"/>
      <c r="HD13" s="57"/>
      <c r="HE13" s="56"/>
      <c r="HF13" s="57"/>
      <c r="HG13" s="57"/>
      <c r="HH13" s="57"/>
      <c r="HI13" s="56"/>
      <c r="HJ13" s="57"/>
      <c r="HK13" s="57"/>
      <c r="HL13" s="57"/>
      <c r="HM13" s="56"/>
      <c r="HN13" s="57"/>
      <c r="HO13" s="57"/>
      <c r="HP13" s="57"/>
      <c r="HQ13" s="56"/>
      <c r="HR13" s="57"/>
      <c r="HS13" s="57"/>
      <c r="HT13" s="57"/>
      <c r="HU13" s="56"/>
      <c r="HV13" s="57"/>
      <c r="HW13" s="57"/>
      <c r="HX13" s="57"/>
      <c r="HY13" s="56"/>
      <c r="HZ13" s="57"/>
      <c r="IA13" s="57"/>
      <c r="IB13" s="57"/>
      <c r="IC13" s="56"/>
      <c r="ID13" s="57"/>
      <c r="IE13" s="57"/>
      <c r="IF13" s="57"/>
      <c r="IG13" s="56"/>
      <c r="IH13" s="57"/>
      <c r="II13" s="57"/>
      <c r="IJ13" s="57"/>
      <c r="IK13" s="56"/>
      <c r="IL13" s="57"/>
      <c r="IM13" s="57"/>
      <c r="IN13" s="57"/>
      <c r="IO13" s="56"/>
      <c r="IP13" s="57"/>
      <c r="IQ13" s="57"/>
      <c r="IR13" s="57"/>
      <c r="IS13" s="56"/>
      <c r="IT13" s="57"/>
      <c r="IU13" s="57"/>
      <c r="IV13" s="57"/>
    </row>
    <row r="14" spans="1:256" ht="12" customHeight="1">
      <c r="A14" s="56"/>
      <c r="B14" s="57"/>
      <c r="C14" s="57"/>
      <c r="D14" s="134"/>
      <c r="E14" s="56"/>
      <c r="F14" s="57"/>
      <c r="G14" s="57"/>
      <c r="H14" s="57"/>
      <c r="I14" s="56"/>
      <c r="J14" s="57"/>
      <c r="K14" s="57"/>
      <c r="L14" s="57"/>
      <c r="M14" s="56"/>
      <c r="N14" s="57"/>
      <c r="O14" s="57"/>
      <c r="P14" s="57"/>
      <c r="Q14" s="56"/>
      <c r="R14" s="57"/>
      <c r="S14" s="57"/>
      <c r="T14" s="57"/>
      <c r="U14" s="56"/>
      <c r="V14" s="57"/>
      <c r="W14" s="57"/>
      <c r="X14" s="57"/>
      <c r="Y14" s="56"/>
      <c r="Z14" s="57"/>
      <c r="AA14" s="57"/>
      <c r="AB14" s="57"/>
      <c r="AC14" s="56"/>
      <c r="AD14" s="57"/>
      <c r="AE14" s="57"/>
      <c r="AF14" s="57"/>
      <c r="AG14" s="56"/>
      <c r="AH14" s="57"/>
      <c r="AI14" s="57"/>
      <c r="AJ14" s="57"/>
      <c r="AK14" s="56"/>
      <c r="AL14" s="57"/>
      <c r="AM14" s="57"/>
      <c r="AN14" s="57"/>
      <c r="AO14" s="56"/>
      <c r="AP14" s="57"/>
      <c r="AQ14" s="57"/>
      <c r="AR14" s="57"/>
      <c r="AS14" s="56"/>
      <c r="AT14" s="57"/>
      <c r="AU14" s="57"/>
      <c r="AV14" s="57"/>
      <c r="AW14" s="56"/>
      <c r="AX14" s="57"/>
      <c r="AY14" s="57"/>
      <c r="AZ14" s="57"/>
      <c r="BA14" s="56"/>
      <c r="BB14" s="57"/>
      <c r="BC14" s="57"/>
      <c r="BD14" s="57"/>
      <c r="BE14" s="56"/>
      <c r="BF14" s="57"/>
      <c r="BG14" s="57"/>
      <c r="BH14" s="57"/>
      <c r="BI14" s="56"/>
      <c r="BJ14" s="57"/>
      <c r="BK14" s="57"/>
      <c r="BL14" s="57"/>
      <c r="BM14" s="56"/>
      <c r="BN14" s="57"/>
      <c r="BO14" s="57"/>
      <c r="BP14" s="57"/>
      <c r="BQ14" s="56"/>
      <c r="BR14" s="57"/>
      <c r="BS14" s="57"/>
      <c r="BT14" s="57"/>
      <c r="BU14" s="56"/>
      <c r="BV14" s="57"/>
      <c r="BW14" s="57"/>
      <c r="BX14" s="57"/>
      <c r="BY14" s="56"/>
      <c r="BZ14" s="57"/>
      <c r="CA14" s="57"/>
      <c r="CB14" s="57"/>
      <c r="CC14" s="56"/>
      <c r="CD14" s="57"/>
      <c r="CE14" s="57"/>
      <c r="CF14" s="57"/>
      <c r="CG14" s="56"/>
      <c r="CH14" s="57"/>
      <c r="CI14" s="57"/>
      <c r="CJ14" s="57"/>
      <c r="CK14" s="56"/>
      <c r="CL14" s="57"/>
      <c r="CM14" s="57"/>
      <c r="CN14" s="57"/>
      <c r="CO14" s="56"/>
      <c r="CP14" s="57"/>
      <c r="CQ14" s="57"/>
      <c r="CR14" s="57"/>
      <c r="CS14" s="56"/>
      <c r="CT14" s="57"/>
      <c r="CU14" s="57"/>
      <c r="CV14" s="57"/>
      <c r="CW14" s="56"/>
      <c r="CX14" s="57"/>
      <c r="CY14" s="57"/>
      <c r="CZ14" s="57"/>
      <c r="DA14" s="56"/>
      <c r="DB14" s="57"/>
      <c r="DC14" s="57"/>
      <c r="DD14" s="57"/>
      <c r="DE14" s="56"/>
      <c r="DF14" s="57"/>
      <c r="DG14" s="57"/>
      <c r="DH14" s="57"/>
      <c r="DI14" s="56"/>
      <c r="DJ14" s="57"/>
      <c r="DK14" s="57"/>
      <c r="DL14" s="57"/>
      <c r="DM14" s="56"/>
      <c r="DN14" s="57"/>
      <c r="DO14" s="57"/>
      <c r="DP14" s="57"/>
      <c r="DQ14" s="56"/>
      <c r="DR14" s="57"/>
      <c r="DS14" s="57"/>
      <c r="DT14" s="57"/>
      <c r="DU14" s="56"/>
      <c r="DV14" s="57"/>
      <c r="DW14" s="57"/>
      <c r="DX14" s="57"/>
      <c r="DY14" s="56"/>
      <c r="DZ14" s="57"/>
      <c r="EA14" s="57"/>
      <c r="EB14" s="57"/>
      <c r="EC14" s="56"/>
      <c r="ED14" s="57"/>
      <c r="EE14" s="57"/>
      <c r="EF14" s="57"/>
      <c r="EG14" s="56"/>
      <c r="EH14" s="57"/>
      <c r="EI14" s="57"/>
      <c r="EJ14" s="57"/>
      <c r="EK14" s="56"/>
      <c r="EL14" s="57"/>
      <c r="EM14" s="57"/>
      <c r="EN14" s="57"/>
      <c r="EO14" s="56"/>
      <c r="EP14" s="57"/>
      <c r="EQ14" s="57"/>
      <c r="ER14" s="57"/>
      <c r="ES14" s="56"/>
      <c r="ET14" s="57"/>
      <c r="EU14" s="57"/>
      <c r="EV14" s="57"/>
      <c r="EW14" s="56"/>
      <c r="EX14" s="57"/>
      <c r="EY14" s="57"/>
      <c r="EZ14" s="57"/>
      <c r="FA14" s="56"/>
      <c r="FB14" s="57"/>
      <c r="FC14" s="57"/>
      <c r="FD14" s="57"/>
      <c r="FE14" s="56"/>
      <c r="FF14" s="57"/>
      <c r="FG14" s="57"/>
      <c r="FH14" s="57"/>
      <c r="FI14" s="56"/>
      <c r="FJ14" s="57"/>
      <c r="FK14" s="57"/>
      <c r="FL14" s="57"/>
      <c r="FM14" s="56"/>
      <c r="FN14" s="57"/>
      <c r="FO14" s="57"/>
      <c r="FP14" s="57"/>
      <c r="FQ14" s="56"/>
      <c r="FR14" s="57"/>
      <c r="FS14" s="57"/>
      <c r="FT14" s="57"/>
      <c r="FU14" s="56"/>
      <c r="FV14" s="57"/>
      <c r="FW14" s="57"/>
      <c r="FX14" s="57"/>
      <c r="FY14" s="56"/>
      <c r="FZ14" s="57"/>
      <c r="GA14" s="57"/>
      <c r="GB14" s="57"/>
      <c r="GC14" s="56"/>
      <c r="GD14" s="57"/>
      <c r="GE14" s="57"/>
      <c r="GF14" s="57"/>
      <c r="GG14" s="56"/>
      <c r="GH14" s="57"/>
      <c r="GI14" s="57"/>
      <c r="GJ14" s="57"/>
      <c r="GK14" s="56"/>
      <c r="GL14" s="57"/>
      <c r="GM14" s="57"/>
      <c r="GN14" s="57"/>
      <c r="GO14" s="56"/>
      <c r="GP14" s="57"/>
      <c r="GQ14" s="57"/>
      <c r="GR14" s="57"/>
      <c r="GS14" s="56"/>
      <c r="GT14" s="57"/>
      <c r="GU14" s="57"/>
      <c r="GV14" s="57"/>
      <c r="GW14" s="56"/>
      <c r="GX14" s="57"/>
      <c r="GY14" s="57"/>
      <c r="GZ14" s="57"/>
      <c r="HA14" s="56"/>
      <c r="HB14" s="57"/>
      <c r="HC14" s="57"/>
      <c r="HD14" s="57"/>
      <c r="HE14" s="56"/>
      <c r="HF14" s="57"/>
      <c r="HG14" s="57"/>
      <c r="HH14" s="57"/>
      <c r="HI14" s="56"/>
      <c r="HJ14" s="57"/>
      <c r="HK14" s="57"/>
      <c r="HL14" s="57"/>
      <c r="HM14" s="56"/>
      <c r="HN14" s="57"/>
      <c r="HO14" s="57"/>
      <c r="HP14" s="57"/>
      <c r="HQ14" s="56"/>
      <c r="HR14" s="57"/>
      <c r="HS14" s="57"/>
      <c r="HT14" s="57"/>
      <c r="HU14" s="56"/>
      <c r="HV14" s="57"/>
      <c r="HW14" s="57"/>
      <c r="HX14" s="57"/>
      <c r="HY14" s="56"/>
      <c r="HZ14" s="57"/>
      <c r="IA14" s="57"/>
      <c r="IB14" s="57"/>
      <c r="IC14" s="56"/>
      <c r="ID14" s="57"/>
      <c r="IE14" s="57"/>
      <c r="IF14" s="57"/>
      <c r="IG14" s="56"/>
      <c r="IH14" s="57"/>
      <c r="II14" s="57"/>
      <c r="IJ14" s="57"/>
      <c r="IK14" s="56"/>
      <c r="IL14" s="57"/>
      <c r="IM14" s="57"/>
      <c r="IN14" s="57"/>
      <c r="IO14" s="56"/>
      <c r="IP14" s="57"/>
      <c r="IQ14" s="57"/>
      <c r="IR14" s="57"/>
      <c r="IS14" s="56"/>
      <c r="IT14" s="57"/>
      <c r="IU14" s="57"/>
      <c r="IV14" s="57"/>
    </row>
    <row r="15" spans="1:4" ht="15">
      <c r="A15" s="129" t="s">
        <v>24</v>
      </c>
      <c r="B15" s="144"/>
      <c r="C15" s="53">
        <v>45016</v>
      </c>
      <c r="D15" s="53">
        <v>44651</v>
      </c>
    </row>
    <row r="16" spans="1:5" ht="18.75" customHeight="1">
      <c r="A16" s="58">
        <v>1</v>
      </c>
      <c r="B16" s="24" t="s">
        <v>25</v>
      </c>
      <c r="C16" s="75">
        <f>SUM(C18:C26)</f>
        <v>684011632.117249</v>
      </c>
      <c r="D16" s="75">
        <f>SUM(D17:D26)</f>
        <v>622709247.9247459</v>
      </c>
      <c r="E16" s="4"/>
    </row>
    <row r="17" spans="1:4" ht="15">
      <c r="A17" s="58" t="s">
        <v>13</v>
      </c>
      <c r="B17" s="11" t="s">
        <v>26</v>
      </c>
      <c r="C17" s="25">
        <v>0</v>
      </c>
      <c r="D17" s="25">
        <v>0</v>
      </c>
    </row>
    <row r="18" spans="1:4" ht="28.5">
      <c r="A18" s="132" t="s">
        <v>15</v>
      </c>
      <c r="B18" s="11" t="s">
        <v>27</v>
      </c>
      <c r="C18" s="63">
        <v>0</v>
      </c>
      <c r="D18" s="63">
        <v>0</v>
      </c>
    </row>
    <row r="19" spans="1:4" ht="28.5">
      <c r="A19" s="58" t="s">
        <v>17</v>
      </c>
      <c r="B19" s="11" t="s">
        <v>28</v>
      </c>
      <c r="C19" s="64">
        <v>42821777.255</v>
      </c>
      <c r="D19" s="25">
        <v>32555391.027499977</v>
      </c>
    </row>
    <row r="20" spans="1:4" ht="28.5">
      <c r="A20" s="58" t="s">
        <v>19</v>
      </c>
      <c r="B20" s="11" t="s">
        <v>29</v>
      </c>
      <c r="C20" s="25">
        <v>0</v>
      </c>
      <c r="D20" s="25">
        <v>0</v>
      </c>
    </row>
    <row r="21" spans="1:4" ht="28.5">
      <c r="A21" s="58" t="s">
        <v>22</v>
      </c>
      <c r="B21" s="11" t="s">
        <v>30</v>
      </c>
      <c r="C21" s="25">
        <v>20000000</v>
      </c>
      <c r="D21" s="145">
        <v>0</v>
      </c>
    </row>
    <row r="22" spans="1:4" ht="15">
      <c r="A22" s="136" t="s">
        <v>31</v>
      </c>
      <c r="B22" s="26" t="s">
        <v>32</v>
      </c>
      <c r="C22" s="64">
        <v>112034156.2257</v>
      </c>
      <c r="D22" s="137">
        <v>93605459.62092397</v>
      </c>
    </row>
    <row r="23" spans="1:4" ht="28.5">
      <c r="A23" s="58" t="s">
        <v>33</v>
      </c>
      <c r="B23" s="26" t="s">
        <v>251</v>
      </c>
      <c r="C23" s="64">
        <v>49018507.87</v>
      </c>
      <c r="D23" s="137">
        <v>49114965.37</v>
      </c>
    </row>
    <row r="24" spans="1:4" ht="15">
      <c r="A24" s="58" t="s">
        <v>35</v>
      </c>
      <c r="B24" s="11" t="s">
        <v>34</v>
      </c>
      <c r="C24" s="25"/>
      <c r="D24" s="25"/>
    </row>
    <row r="25" spans="1:4" ht="15">
      <c r="A25" s="58" t="s">
        <v>37</v>
      </c>
      <c r="B25" s="11" t="s">
        <v>36</v>
      </c>
      <c r="C25" s="25">
        <v>410000000</v>
      </c>
      <c r="D25" s="25">
        <v>440000000</v>
      </c>
    </row>
    <row r="26" spans="1:4" ht="15">
      <c r="A26" s="58" t="s">
        <v>250</v>
      </c>
      <c r="B26" s="11" t="s">
        <v>247</v>
      </c>
      <c r="C26" s="25">
        <v>50137190.76654899</v>
      </c>
      <c r="D26" s="25">
        <v>7433431.906322038</v>
      </c>
    </row>
    <row r="27" spans="1:4" ht="19.5" customHeight="1">
      <c r="A27" s="146"/>
      <c r="B27" s="2"/>
      <c r="C27" s="2"/>
      <c r="D27" s="147"/>
    </row>
    <row r="28" spans="1:4" s="151" customFormat="1" ht="28.5" customHeight="1">
      <c r="A28" s="148" t="s">
        <v>236</v>
      </c>
      <c r="B28" s="149"/>
      <c r="C28" s="149"/>
      <c r="D28" s="150"/>
    </row>
    <row r="29" spans="1:6" ht="15" customHeight="1">
      <c r="A29" s="182" t="s">
        <v>24</v>
      </c>
      <c r="B29" s="182" t="s">
        <v>38</v>
      </c>
      <c r="C29" s="183">
        <v>45016</v>
      </c>
      <c r="D29" s="53">
        <v>45016</v>
      </c>
      <c r="E29" s="183">
        <v>44651</v>
      </c>
      <c r="F29" s="53">
        <v>44651</v>
      </c>
    </row>
    <row r="30" spans="1:6" ht="15">
      <c r="A30" s="182"/>
      <c r="B30" s="182"/>
      <c r="C30" s="184"/>
      <c r="D30" s="152" t="s">
        <v>216</v>
      </c>
      <c r="E30" s="184"/>
      <c r="F30" s="47" t="s">
        <v>40</v>
      </c>
    </row>
    <row r="31" spans="1:6" ht="15">
      <c r="A31" s="182"/>
      <c r="B31" s="182"/>
      <c r="C31" s="185"/>
      <c r="D31" s="48" t="s">
        <v>39</v>
      </c>
      <c r="E31" s="185"/>
      <c r="F31" s="47" t="s">
        <v>39</v>
      </c>
    </row>
    <row r="32" spans="1:6" ht="28.5">
      <c r="A32" s="58">
        <v>1</v>
      </c>
      <c r="B32" s="11" t="s">
        <v>41</v>
      </c>
      <c r="C32" s="77">
        <v>4004555121.6000004</v>
      </c>
      <c r="D32" s="78">
        <v>0</v>
      </c>
      <c r="E32" s="78">
        <v>3294720677.59</v>
      </c>
      <c r="F32" s="78">
        <v>0</v>
      </c>
    </row>
    <row r="33" spans="1:6" ht="28.5">
      <c r="A33" s="136">
        <v>2</v>
      </c>
      <c r="B33" s="26" t="s">
        <v>42</v>
      </c>
      <c r="C33" s="153">
        <v>1066890475.6600001</v>
      </c>
      <c r="D33" s="154">
        <f>20%*C33</f>
        <v>213378095.13200003</v>
      </c>
      <c r="E33" s="153">
        <v>406321497.79</v>
      </c>
      <c r="F33" s="153">
        <f>20%*E33</f>
        <v>81264299.55800001</v>
      </c>
    </row>
    <row r="34" spans="1:6" ht="28.5">
      <c r="A34" s="58">
        <v>3</v>
      </c>
      <c r="B34" s="11" t="s">
        <v>43</v>
      </c>
      <c r="C34" s="63">
        <v>1252573477.73</v>
      </c>
      <c r="D34" s="78">
        <f>50%*C34</f>
        <v>626286738.865</v>
      </c>
      <c r="E34" s="63">
        <v>1487745928.17</v>
      </c>
      <c r="F34" s="63">
        <f>50%*E34</f>
        <v>743872964.085</v>
      </c>
    </row>
    <row r="35" spans="1:6" ht="28.5">
      <c r="A35" s="132">
        <v>4</v>
      </c>
      <c r="B35" s="11" t="s">
        <v>215</v>
      </c>
      <c r="C35" s="153">
        <f>10595602165.6145+255803342.805</f>
        <v>10851405508.4195</v>
      </c>
      <c r="D35" s="154">
        <f>C35</f>
        <v>10851405508.4195</v>
      </c>
      <c r="E35" s="153">
        <f>8940607535.23407+601672725.2724</f>
        <v>9542280260.50647</v>
      </c>
      <c r="F35" s="153">
        <f>E35</f>
        <v>9542280260.50647</v>
      </c>
    </row>
    <row r="36" spans="1:6" ht="28.5">
      <c r="A36" s="132">
        <v>5</v>
      </c>
      <c r="B36" s="11" t="s">
        <v>44</v>
      </c>
      <c r="C36" s="63"/>
      <c r="D36" s="78">
        <f>C36*150%</f>
        <v>0</v>
      </c>
      <c r="E36" s="63">
        <v>121334008.88199997</v>
      </c>
      <c r="F36" s="63">
        <f>E36*150%</f>
        <v>182001013.32299995</v>
      </c>
    </row>
    <row r="37" spans="1:6" ht="15">
      <c r="A37" s="132">
        <v>6</v>
      </c>
      <c r="B37" s="11" t="s">
        <v>235</v>
      </c>
      <c r="C37" s="63">
        <v>0</v>
      </c>
      <c r="D37" s="78">
        <v>637425809.2485986</v>
      </c>
      <c r="E37" s="63">
        <v>0</v>
      </c>
      <c r="F37" s="63">
        <v>590959483.4789001</v>
      </c>
    </row>
    <row r="38" spans="1:7" ht="15">
      <c r="A38" s="49" t="s">
        <v>217</v>
      </c>
      <c r="B38" s="11"/>
      <c r="C38" s="155">
        <f>SUM(C32:C37)</f>
        <v>17175424583.4095</v>
      </c>
      <c r="D38" s="155">
        <f>SUM(D32:D37)</f>
        <v>12328496151.665098</v>
      </c>
      <c r="E38" s="155">
        <f>SUM(E32:E37)</f>
        <v>14852402372.938469</v>
      </c>
      <c r="F38" s="155">
        <f>SUM(F32:F37)</f>
        <v>11140378020.95137</v>
      </c>
      <c r="G38" s="79"/>
    </row>
    <row r="39" ht="10.5" customHeight="1"/>
    <row r="40" spans="1:7" ht="18">
      <c r="A40" s="56" t="s">
        <v>199</v>
      </c>
      <c r="B40" s="57"/>
      <c r="C40" s="57"/>
      <c r="D40" s="76"/>
      <c r="E40" s="80"/>
      <c r="F40" s="80"/>
      <c r="G40" s="79"/>
    </row>
    <row r="41" spans="1:7" ht="15">
      <c r="A41" s="81" t="s">
        <v>24</v>
      </c>
      <c r="B41" s="128"/>
      <c r="C41" s="53">
        <v>45016</v>
      </c>
      <c r="D41" s="53">
        <v>44651</v>
      </c>
      <c r="F41" s="4"/>
      <c r="G41" s="5"/>
    </row>
    <row r="42" spans="1:4" ht="15">
      <c r="A42" s="47">
        <v>1</v>
      </c>
      <c r="B42" s="24" t="s">
        <v>58</v>
      </c>
      <c r="C42" s="131">
        <f>C5</f>
        <v>1058668295.8261125</v>
      </c>
      <c r="D42" s="131">
        <f>D5</f>
        <v>977649999.4747248</v>
      </c>
    </row>
    <row r="43" spans="1:5" ht="42.75">
      <c r="A43" s="132" t="s">
        <v>46</v>
      </c>
      <c r="B43" s="82" t="s">
        <v>59</v>
      </c>
      <c r="C43" s="8">
        <f>2.5%*C42</f>
        <v>26466707.395652816</v>
      </c>
      <c r="D43" s="8">
        <f>2.5%*D42</f>
        <v>24441249.98686812</v>
      </c>
      <c r="E43" s="4"/>
    </row>
    <row r="44" spans="1:4" ht="42.75">
      <c r="A44" s="58" t="s">
        <v>48</v>
      </c>
      <c r="B44" s="82" t="s">
        <v>60</v>
      </c>
      <c r="C44" s="3"/>
      <c r="D44" s="3"/>
    </row>
    <row r="45" spans="1:4" ht="15">
      <c r="A45" s="58" t="s">
        <v>50</v>
      </c>
      <c r="B45" s="83" t="s">
        <v>51</v>
      </c>
      <c r="C45" s="3"/>
      <c r="D45" s="3"/>
    </row>
    <row r="46" spans="1:4" ht="15">
      <c r="A46" s="58" t="s">
        <v>52</v>
      </c>
      <c r="B46" s="83" t="s">
        <v>53</v>
      </c>
      <c r="C46" s="3"/>
      <c r="D46" s="3"/>
    </row>
    <row r="47" spans="1:4" ht="15">
      <c r="A47" s="58" t="s">
        <v>54</v>
      </c>
      <c r="B47" s="83" t="s">
        <v>55</v>
      </c>
      <c r="C47" s="3"/>
      <c r="D47" s="3"/>
    </row>
    <row r="48" spans="1:6" ht="15">
      <c r="A48" s="47">
        <v>2</v>
      </c>
      <c r="B48" s="24" t="s">
        <v>61</v>
      </c>
      <c r="C48" s="131">
        <f>C16</f>
        <v>684011632.117249</v>
      </c>
      <c r="D48" s="131">
        <f>D16</f>
        <v>622709247.9247459</v>
      </c>
      <c r="F48" s="4"/>
    </row>
    <row r="49" spans="1:6" ht="28.5">
      <c r="A49" s="58">
        <v>3</v>
      </c>
      <c r="B49" s="24" t="s">
        <v>62</v>
      </c>
      <c r="C49" s="131">
        <f>C48+C42</f>
        <v>1742679927.9433615</v>
      </c>
      <c r="D49" s="131">
        <f>D48+D42</f>
        <v>1600359247.3994708</v>
      </c>
      <c r="F49" s="4"/>
    </row>
    <row r="50" spans="1:6" ht="15">
      <c r="A50" s="59"/>
      <c r="B50" s="24" t="s">
        <v>45</v>
      </c>
      <c r="C50" s="60">
        <f>C42/D38*100</f>
        <v>8.587164912917038</v>
      </c>
      <c r="D50" s="60">
        <f>D42/F38*100</f>
        <v>8.775734518488404</v>
      </c>
      <c r="E50" s="4"/>
      <c r="F50" s="4"/>
    </row>
    <row r="51" spans="1:4" ht="42.75">
      <c r="A51" s="59"/>
      <c r="B51" s="82" t="s">
        <v>47</v>
      </c>
      <c r="C51" s="8"/>
      <c r="D51" s="8"/>
    </row>
    <row r="52" spans="1:4" ht="42.75">
      <c r="A52" s="84"/>
      <c r="B52" s="82" t="s">
        <v>49</v>
      </c>
      <c r="C52" s="8"/>
      <c r="D52" s="8"/>
    </row>
    <row r="53" spans="1:4" ht="15">
      <c r="A53" s="84"/>
      <c r="B53" s="83" t="s">
        <v>51</v>
      </c>
      <c r="C53" s="3"/>
      <c r="D53" s="3"/>
    </row>
    <row r="54" spans="1:4" ht="15">
      <c r="A54" s="58" t="s">
        <v>52</v>
      </c>
      <c r="B54" s="83" t="s">
        <v>53</v>
      </c>
      <c r="C54" s="3"/>
      <c r="D54" s="3"/>
    </row>
    <row r="55" spans="1:4" ht="15">
      <c r="A55" s="58" t="s">
        <v>54</v>
      </c>
      <c r="B55" s="83" t="s">
        <v>55</v>
      </c>
      <c r="C55" s="3"/>
      <c r="D55" s="3"/>
    </row>
    <row r="56" spans="1:5" ht="15">
      <c r="A56" s="58">
        <v>5</v>
      </c>
      <c r="B56" s="24" t="s">
        <v>56</v>
      </c>
      <c r="C56" s="60">
        <f>C49/D38*100</f>
        <v>14.13538120550083</v>
      </c>
      <c r="D56" s="60">
        <f>D49/F38*100</f>
        <v>14.3653944631836</v>
      </c>
      <c r="E56" s="4"/>
    </row>
    <row r="57" spans="1:4" ht="15">
      <c r="A57" s="58">
        <v>6</v>
      </c>
      <c r="B57" s="24" t="s">
        <v>57</v>
      </c>
      <c r="C57" s="60">
        <v>6.132678999777774</v>
      </c>
      <c r="D57" s="60">
        <v>6.5534873985277935</v>
      </c>
    </row>
    <row r="58" ht="11.25" customHeight="1"/>
    <row r="59" spans="1:2" ht="18">
      <c r="A59" s="56" t="s">
        <v>200</v>
      </c>
      <c r="B59" s="57"/>
    </row>
    <row r="60" spans="1:11" ht="15">
      <c r="A60" s="47" t="s">
        <v>63</v>
      </c>
      <c r="B60" s="47" t="s">
        <v>64</v>
      </c>
      <c r="C60" s="186">
        <v>45016</v>
      </c>
      <c r="D60" s="187"/>
      <c r="E60" s="186">
        <v>44651</v>
      </c>
      <c r="F60" s="187"/>
      <c r="I60" s="69"/>
      <c r="J60" s="69"/>
      <c r="K60" s="69"/>
    </row>
    <row r="61" spans="1:11" ht="15">
      <c r="A61" s="181"/>
      <c r="B61" s="181"/>
      <c r="C61" s="28" t="s">
        <v>65</v>
      </c>
      <c r="D61" s="38" t="s">
        <v>66</v>
      </c>
      <c r="E61" s="28" t="s">
        <v>65</v>
      </c>
      <c r="F61" s="28" t="s">
        <v>66</v>
      </c>
      <c r="I61" s="69"/>
      <c r="J61" s="69"/>
      <c r="K61" s="69"/>
    </row>
    <row r="62" spans="1:11" ht="17.25" customHeight="1">
      <c r="A62" s="85">
        <v>1</v>
      </c>
      <c r="B62" s="86" t="s">
        <v>257</v>
      </c>
      <c r="C62" s="87">
        <v>3678698.9499999997</v>
      </c>
      <c r="D62" s="88">
        <v>132357.16999999998</v>
      </c>
      <c r="E62" s="89">
        <v>2960185.12</v>
      </c>
      <c r="F62" s="89">
        <v>0</v>
      </c>
      <c r="I62" s="69"/>
      <c r="J62" s="69"/>
      <c r="K62" s="69"/>
    </row>
    <row r="63" spans="1:11" ht="14.25" customHeight="1">
      <c r="A63" s="85">
        <v>2</v>
      </c>
      <c r="B63" s="86" t="s">
        <v>258</v>
      </c>
      <c r="C63" s="90">
        <v>0</v>
      </c>
      <c r="D63" s="88">
        <v>0</v>
      </c>
      <c r="E63" s="89">
        <v>0</v>
      </c>
      <c r="F63" s="89">
        <v>0</v>
      </c>
      <c r="I63" s="69"/>
      <c r="J63" s="69"/>
      <c r="K63" s="69"/>
    </row>
    <row r="64" spans="1:11" ht="15">
      <c r="A64" s="85">
        <v>3</v>
      </c>
      <c r="B64" s="86" t="s">
        <v>259</v>
      </c>
      <c r="C64" s="87">
        <v>28851206.81</v>
      </c>
      <c r="D64" s="88">
        <v>0</v>
      </c>
      <c r="E64" s="89">
        <v>41682146.28</v>
      </c>
      <c r="F64" s="89">
        <v>7925696.23</v>
      </c>
      <c r="I64" s="69"/>
      <c r="J64" s="69"/>
      <c r="K64" s="69"/>
    </row>
    <row r="65" spans="1:11" ht="15">
      <c r="A65" s="91">
        <v>4</v>
      </c>
      <c r="B65" s="29" t="s">
        <v>260</v>
      </c>
      <c r="C65" s="87">
        <v>445733876.1300001</v>
      </c>
      <c r="D65" s="88">
        <v>670149.29</v>
      </c>
      <c r="E65" s="89">
        <v>288412815.84</v>
      </c>
      <c r="F65" s="89">
        <v>42896885.65</v>
      </c>
      <c r="G65" s="69"/>
      <c r="I65" s="69"/>
      <c r="J65" s="69"/>
      <c r="K65" s="69"/>
    </row>
    <row r="66" spans="1:11" ht="15">
      <c r="A66" s="91">
        <v>5</v>
      </c>
      <c r="B66" s="29" t="s">
        <v>261</v>
      </c>
      <c r="C66" s="87">
        <v>921840415.1800003</v>
      </c>
      <c r="D66" s="88">
        <v>24241175.639999997</v>
      </c>
      <c r="E66" s="89">
        <v>716475808.5799999</v>
      </c>
      <c r="F66" s="89">
        <v>12334546.99</v>
      </c>
      <c r="I66" s="69"/>
      <c r="J66" s="69"/>
      <c r="K66" s="69"/>
    </row>
    <row r="67" spans="1:6" ht="15">
      <c r="A67" s="85">
        <v>6</v>
      </c>
      <c r="B67" s="86" t="s">
        <v>262</v>
      </c>
      <c r="C67" s="87">
        <v>1490946000.3700001</v>
      </c>
      <c r="D67" s="88">
        <v>15688621.379999999</v>
      </c>
      <c r="E67" s="89">
        <v>1380367124.1100001</v>
      </c>
      <c r="F67" s="89">
        <v>114712695</v>
      </c>
    </row>
    <row r="68" spans="1:6" ht="15">
      <c r="A68" s="91">
        <v>7</v>
      </c>
      <c r="B68" s="29" t="s">
        <v>263</v>
      </c>
      <c r="C68" s="92">
        <v>459312005.38</v>
      </c>
      <c r="D68" s="92">
        <v>14009285.660000002</v>
      </c>
      <c r="E68" s="92">
        <v>203450757.69999996</v>
      </c>
      <c r="F68" s="92">
        <v>93804942.07</v>
      </c>
    </row>
    <row r="69" spans="1:6" ht="15">
      <c r="A69" s="91">
        <v>8</v>
      </c>
      <c r="B69" s="29" t="s">
        <v>264</v>
      </c>
      <c r="C69" s="92">
        <v>268319663.27000007</v>
      </c>
      <c r="D69" s="92">
        <v>25783481.6</v>
      </c>
      <c r="E69" s="92">
        <v>431569097.8000001</v>
      </c>
      <c r="F69" s="92">
        <v>2995465.89</v>
      </c>
    </row>
    <row r="70" spans="1:6" ht="15">
      <c r="A70" s="91">
        <v>9</v>
      </c>
      <c r="B70" s="29" t="s">
        <v>265</v>
      </c>
      <c r="C70" s="92">
        <v>3798750242.160001</v>
      </c>
      <c r="D70" s="92">
        <v>18406695.530000005</v>
      </c>
      <c r="E70" s="92">
        <v>3212892591.38</v>
      </c>
      <c r="F70" s="92">
        <v>35031965.96</v>
      </c>
    </row>
    <row r="71" spans="1:6" ht="15">
      <c r="A71" s="91">
        <v>10</v>
      </c>
      <c r="B71" s="29" t="s">
        <v>266</v>
      </c>
      <c r="C71" s="92">
        <v>296987045.4700001</v>
      </c>
      <c r="D71" s="92">
        <v>20552005.570000004</v>
      </c>
      <c r="E71" s="92">
        <v>371602992.3399996</v>
      </c>
      <c r="F71" s="92">
        <v>52730437.79000001</v>
      </c>
    </row>
    <row r="72" spans="1:6" ht="15">
      <c r="A72" s="91">
        <v>11</v>
      </c>
      <c r="B72" s="29" t="s">
        <v>267</v>
      </c>
      <c r="C72" s="92">
        <v>1509379251.5300007</v>
      </c>
      <c r="D72" s="92">
        <v>35219249.099999994</v>
      </c>
      <c r="E72" s="92">
        <v>1423068002.4200022</v>
      </c>
      <c r="F72" s="92">
        <v>43689908.72</v>
      </c>
    </row>
    <row r="73" spans="1:6" ht="15">
      <c r="A73" s="91">
        <v>12</v>
      </c>
      <c r="B73" s="29" t="s">
        <v>268</v>
      </c>
      <c r="C73" s="92">
        <v>0</v>
      </c>
      <c r="D73" s="92">
        <v>0</v>
      </c>
      <c r="E73" s="92">
        <v>0</v>
      </c>
      <c r="F73" s="92">
        <v>0</v>
      </c>
    </row>
    <row r="74" spans="1:6" ht="15">
      <c r="A74" s="91">
        <v>13</v>
      </c>
      <c r="B74" s="29" t="s">
        <v>269</v>
      </c>
      <c r="C74" s="92">
        <v>212754488.4400003</v>
      </c>
      <c r="D74" s="92">
        <v>0</v>
      </c>
      <c r="E74" s="92">
        <v>190915329.84999996</v>
      </c>
      <c r="F74" s="92">
        <v>0</v>
      </c>
    </row>
    <row r="75" spans="1:7" ht="15">
      <c r="A75" s="91">
        <v>14</v>
      </c>
      <c r="B75" s="93" t="s">
        <v>270</v>
      </c>
      <c r="C75" s="92">
        <v>686250843.2500001</v>
      </c>
      <c r="D75" s="92">
        <v>914353.46</v>
      </c>
      <c r="E75" s="92">
        <v>339769621.90000004</v>
      </c>
      <c r="F75" s="94">
        <v>77212.82</v>
      </c>
      <c r="G75" s="69"/>
    </row>
    <row r="76" spans="1:7" ht="15">
      <c r="A76" s="91">
        <v>15</v>
      </c>
      <c r="B76" s="29" t="s">
        <v>271</v>
      </c>
      <c r="C76" s="88">
        <v>0</v>
      </c>
      <c r="D76" s="88">
        <v>0</v>
      </c>
      <c r="E76" s="89">
        <v>0</v>
      </c>
      <c r="F76" s="89">
        <v>0</v>
      </c>
      <c r="G76" s="4"/>
    </row>
    <row r="77" spans="1:6" ht="25.5">
      <c r="A77" s="91">
        <v>16</v>
      </c>
      <c r="B77" s="29" t="s">
        <v>272</v>
      </c>
      <c r="C77" s="88">
        <v>0</v>
      </c>
      <c r="D77" s="88">
        <v>0</v>
      </c>
      <c r="E77" s="89">
        <v>0</v>
      </c>
      <c r="F77" s="88">
        <v>0</v>
      </c>
    </row>
    <row r="78" spans="1:6" ht="25.5">
      <c r="A78" s="91">
        <v>17</v>
      </c>
      <c r="B78" s="29" t="s">
        <v>273</v>
      </c>
      <c r="C78" s="92">
        <v>372438144.6400001</v>
      </c>
      <c r="D78" s="92">
        <v>3935094.5</v>
      </c>
      <c r="E78" s="92">
        <v>357138487.77</v>
      </c>
      <c r="F78" s="92">
        <v>0</v>
      </c>
    </row>
    <row r="79" spans="1:7" ht="15">
      <c r="A79" s="91">
        <v>18</v>
      </c>
      <c r="B79" s="29" t="s">
        <v>274</v>
      </c>
      <c r="C79" s="92">
        <v>795326159.4699999</v>
      </c>
      <c r="D79" s="92">
        <v>5814595.85</v>
      </c>
      <c r="E79" s="92">
        <v>449350891.9500004</v>
      </c>
      <c r="F79" s="92">
        <v>1359388.0699999998</v>
      </c>
      <c r="G79" s="5"/>
    </row>
    <row r="80" spans="1:6" ht="15">
      <c r="A80" s="91">
        <v>19</v>
      </c>
      <c r="B80" s="29" t="s">
        <v>275</v>
      </c>
      <c r="C80" s="88">
        <v>0</v>
      </c>
      <c r="D80" s="88">
        <v>0</v>
      </c>
      <c r="E80" s="89">
        <v>0</v>
      </c>
      <c r="F80" s="88">
        <v>0</v>
      </c>
    </row>
    <row r="81" spans="1:8" ht="15">
      <c r="A81" s="29"/>
      <c r="B81" s="95" t="s">
        <v>106</v>
      </c>
      <c r="C81" s="96">
        <f>SUM(C62:C80)</f>
        <v>11290568041.050003</v>
      </c>
      <c r="D81" s="96">
        <f>SUM(D62:D80)</f>
        <v>165367064.75</v>
      </c>
      <c r="E81" s="96">
        <f>SUM(E62:E80)</f>
        <v>9409655853.040003</v>
      </c>
      <c r="F81" s="97">
        <f>SUM(F62:F80)</f>
        <v>407559145.18999994</v>
      </c>
      <c r="G81" s="4"/>
      <c r="H81" s="4"/>
    </row>
    <row r="82" spans="3:6" ht="24" customHeight="1">
      <c r="C82" s="4"/>
      <c r="D82" s="4"/>
      <c r="F82" s="4"/>
    </row>
    <row r="83" spans="1:7" ht="18">
      <c r="A83" s="56" t="s">
        <v>201</v>
      </c>
      <c r="B83" s="57"/>
      <c r="E83" s="98"/>
      <c r="F83" s="99"/>
      <c r="G83" s="5"/>
    </row>
    <row r="84" spans="1:4" ht="15">
      <c r="A84" s="47" t="s">
        <v>63</v>
      </c>
      <c r="B84" s="50" t="s">
        <v>72</v>
      </c>
      <c r="C84" s="53">
        <v>45016</v>
      </c>
      <c r="D84" s="53">
        <v>44651</v>
      </c>
    </row>
    <row r="85" spans="1:6" ht="15">
      <c r="A85" s="100">
        <v>1</v>
      </c>
      <c r="B85" s="24" t="s">
        <v>73</v>
      </c>
      <c r="C85" s="101">
        <f>SUM(C86:C92)</f>
        <v>1971953161.9300003</v>
      </c>
      <c r="D85" s="101">
        <f>SUM(D86:D92)</f>
        <v>1563752606.1400003</v>
      </c>
      <c r="E85" s="4"/>
      <c r="F85" s="4"/>
    </row>
    <row r="86" spans="1:4" ht="15">
      <c r="A86" s="58" t="s">
        <v>46</v>
      </c>
      <c r="B86" s="128" t="s">
        <v>74</v>
      </c>
      <c r="C86" s="3">
        <v>0</v>
      </c>
      <c r="D86" s="3">
        <v>0</v>
      </c>
    </row>
    <row r="87" spans="1:4" ht="28.5">
      <c r="A87" s="58" t="s">
        <v>48</v>
      </c>
      <c r="B87" s="11" t="s">
        <v>75</v>
      </c>
      <c r="C87" s="8">
        <v>4902388.95</v>
      </c>
      <c r="D87" s="8">
        <v>85572171.67</v>
      </c>
    </row>
    <row r="88" spans="1:4" ht="15">
      <c r="A88" s="58" t="s">
        <v>76</v>
      </c>
      <c r="B88" s="128" t="s">
        <v>77</v>
      </c>
      <c r="C88" s="77">
        <v>119024471.13</v>
      </c>
      <c r="D88" s="102">
        <v>117296096.09</v>
      </c>
    </row>
    <row r="89" spans="1:4" ht="15">
      <c r="A89" s="58" t="s">
        <v>78</v>
      </c>
      <c r="B89" s="128" t="s">
        <v>79</v>
      </c>
      <c r="C89" s="77">
        <v>1343602866.0600004</v>
      </c>
      <c r="D89" s="90">
        <v>853411294.9600004</v>
      </c>
    </row>
    <row r="90" spans="1:4" ht="15">
      <c r="A90" s="58" t="s">
        <v>80</v>
      </c>
      <c r="B90" s="11" t="s">
        <v>81</v>
      </c>
      <c r="C90" s="64">
        <v>504423435.7900001</v>
      </c>
      <c r="D90" s="103">
        <v>507473043.41999996</v>
      </c>
    </row>
    <row r="91" spans="1:4" ht="15">
      <c r="A91" s="58" t="s">
        <v>31</v>
      </c>
      <c r="B91" s="128" t="s">
        <v>82</v>
      </c>
      <c r="C91" s="63"/>
      <c r="D91" s="63">
        <v>0</v>
      </c>
    </row>
    <row r="92" spans="1:4" ht="28.5">
      <c r="A92" s="58" t="s">
        <v>83</v>
      </c>
      <c r="B92" s="11" t="s">
        <v>84</v>
      </c>
      <c r="C92" s="25"/>
      <c r="D92" s="25">
        <v>0</v>
      </c>
    </row>
    <row r="93" spans="1:4" ht="15">
      <c r="A93" s="47">
        <v>2</v>
      </c>
      <c r="B93" s="24" t="s">
        <v>85</v>
      </c>
      <c r="C93" s="75">
        <f>SUM(C94:C100)</f>
        <v>9318614879.119997</v>
      </c>
      <c r="D93" s="75">
        <f>SUM(D94:D100)</f>
        <v>7845903246.899992</v>
      </c>
    </row>
    <row r="94" spans="1:4" ht="15">
      <c r="A94" s="58" t="s">
        <v>46</v>
      </c>
      <c r="B94" s="128" t="s">
        <v>74</v>
      </c>
      <c r="C94" s="63">
        <v>0</v>
      </c>
      <c r="D94" s="63">
        <v>0</v>
      </c>
    </row>
    <row r="95" spans="1:4" ht="28.5">
      <c r="A95" s="58" t="s">
        <v>48</v>
      </c>
      <c r="B95" s="11" t="s">
        <v>75</v>
      </c>
      <c r="C95" s="25">
        <v>28686186</v>
      </c>
      <c r="D95" s="25">
        <v>32077530.13</v>
      </c>
    </row>
    <row r="96" spans="1:4" ht="15">
      <c r="A96" s="58" t="s">
        <v>76</v>
      </c>
      <c r="B96" s="128" t="s">
        <v>77</v>
      </c>
      <c r="C96" s="63">
        <v>0</v>
      </c>
      <c r="D96" s="63">
        <v>0</v>
      </c>
    </row>
    <row r="97" spans="1:4" ht="15">
      <c r="A97" s="58" t="s">
        <v>78</v>
      </c>
      <c r="B97" s="128" t="s">
        <v>79</v>
      </c>
      <c r="C97" s="63">
        <v>1268222341.6200001</v>
      </c>
      <c r="D97" s="63">
        <v>860265297.44</v>
      </c>
    </row>
    <row r="98" spans="1:4" ht="15">
      <c r="A98" s="58" t="s">
        <v>80</v>
      </c>
      <c r="B98" s="11" t="s">
        <v>81</v>
      </c>
      <c r="C98" s="64">
        <v>8021706351.499996</v>
      </c>
      <c r="D98" s="64">
        <v>6953560419.329992</v>
      </c>
    </row>
    <row r="99" spans="1:4" ht="15">
      <c r="A99" s="58" t="s">
        <v>31</v>
      </c>
      <c r="B99" s="128" t="s">
        <v>82</v>
      </c>
      <c r="C99" s="63"/>
      <c r="D99" s="63">
        <v>0</v>
      </c>
    </row>
    <row r="100" spans="1:5" ht="28.5">
      <c r="A100" s="58" t="s">
        <v>83</v>
      </c>
      <c r="B100" s="128" t="s">
        <v>84</v>
      </c>
      <c r="C100" s="63"/>
      <c r="D100" s="63">
        <v>0</v>
      </c>
      <c r="E100" s="4"/>
    </row>
    <row r="101" spans="1:5" ht="15">
      <c r="A101" s="105"/>
      <c r="B101" s="50" t="s">
        <v>92</v>
      </c>
      <c r="C101" s="104">
        <f>C93+C85</f>
        <v>11290568041.049997</v>
      </c>
      <c r="D101" s="104">
        <f>D93+D85</f>
        <v>9409655853.039993</v>
      </c>
      <c r="E101" s="5"/>
    </row>
    <row r="102" ht="12" customHeight="1"/>
    <row r="103" spans="1:2" ht="18">
      <c r="A103" s="56" t="s">
        <v>254</v>
      </c>
      <c r="B103" s="57"/>
    </row>
    <row r="104" spans="1:9" s="61" customFormat="1" ht="15">
      <c r="A104" s="59"/>
      <c r="B104" s="30" t="s">
        <v>205</v>
      </c>
      <c r="C104" s="30" t="s">
        <v>86</v>
      </c>
      <c r="D104" s="39" t="s">
        <v>87</v>
      </c>
      <c r="E104" s="30" t="s">
        <v>88</v>
      </c>
      <c r="F104" s="30" t="s">
        <v>89</v>
      </c>
      <c r="G104" s="30" t="s">
        <v>90</v>
      </c>
      <c r="H104" s="30" t="s">
        <v>91</v>
      </c>
      <c r="I104" s="30" t="s">
        <v>92</v>
      </c>
    </row>
    <row r="105" spans="1:10" ht="15">
      <c r="A105" s="51" t="s">
        <v>202</v>
      </c>
      <c r="B105" s="65">
        <v>2371682755.4100003</v>
      </c>
      <c r="C105" s="3">
        <v>542319088.46</v>
      </c>
      <c r="D105" s="3"/>
      <c r="E105" s="3">
        <v>800000000</v>
      </c>
      <c r="F105" s="3"/>
      <c r="G105" s="3"/>
      <c r="H105" s="3"/>
      <c r="I105" s="63">
        <f aca="true" t="shared" si="0" ref="I105:I110">SUM(B105:H105)</f>
        <v>3714001843.8700004</v>
      </c>
      <c r="J105" s="4"/>
    </row>
    <row r="106" spans="1:9" ht="15">
      <c r="A106" s="51" t="s">
        <v>203</v>
      </c>
      <c r="B106" s="3"/>
      <c r="C106" s="3"/>
      <c r="D106" s="3"/>
      <c r="E106" s="3">
        <v>1495754800</v>
      </c>
      <c r="F106" s="3"/>
      <c r="G106" s="3"/>
      <c r="H106" s="3"/>
      <c r="I106" s="63">
        <f t="shared" si="0"/>
        <v>1495754800</v>
      </c>
    </row>
    <row r="107" spans="1:10" ht="25.5">
      <c r="A107" s="51" t="s">
        <v>93</v>
      </c>
      <c r="B107" s="3"/>
      <c r="C107" s="3"/>
      <c r="D107" s="3"/>
      <c r="E107" s="3"/>
      <c r="F107" s="3"/>
      <c r="G107" s="3"/>
      <c r="H107" s="3">
        <v>45464281</v>
      </c>
      <c r="I107" s="63">
        <f t="shared" si="0"/>
        <v>45464281</v>
      </c>
      <c r="J107" s="4"/>
    </row>
    <row r="108" spans="1:9" ht="25.5">
      <c r="A108" s="51" t="s">
        <v>94</v>
      </c>
      <c r="B108" s="3"/>
      <c r="C108" s="65"/>
      <c r="D108" s="65"/>
      <c r="E108" s="65"/>
      <c r="F108" s="65"/>
      <c r="G108" s="65"/>
      <c r="H108" s="65"/>
      <c r="I108" s="63">
        <f t="shared" si="0"/>
        <v>0</v>
      </c>
    </row>
    <row r="109" spans="1:10" ht="25.5">
      <c r="A109" s="51" t="s">
        <v>95</v>
      </c>
      <c r="B109" s="63"/>
      <c r="C109" s="3">
        <v>124864999.47</v>
      </c>
      <c r="D109" s="3">
        <v>745581820.6799997</v>
      </c>
      <c r="E109" s="3">
        <v>1109368700.25</v>
      </c>
      <c r="F109" s="3"/>
      <c r="G109" s="3">
        <v>749317067.93</v>
      </c>
      <c r="H109" s="3">
        <v>8561435452.720001</v>
      </c>
      <c r="I109" s="63">
        <f>SUM(B109:H109)</f>
        <v>11290568041.050001</v>
      </c>
      <c r="J109" s="4"/>
    </row>
    <row r="110" spans="1:10" ht="15">
      <c r="A110" s="51" t="s">
        <v>96</v>
      </c>
      <c r="B110" s="3"/>
      <c r="C110" s="3"/>
      <c r="D110" s="3"/>
      <c r="E110" s="3"/>
      <c r="F110" s="3"/>
      <c r="G110" s="3">
        <v>279591437.8305261</v>
      </c>
      <c r="H110" s="3">
        <v>150918601.4</v>
      </c>
      <c r="I110" s="63">
        <f t="shared" si="0"/>
        <v>430510039.2305261</v>
      </c>
      <c r="J110" s="4"/>
    </row>
    <row r="111" spans="1:10" ht="15">
      <c r="A111" s="31" t="s">
        <v>97</v>
      </c>
      <c r="B111" s="3"/>
      <c r="C111" s="131">
        <f aca="true" t="shared" si="1" ref="C111:I111">SUM(C105:C110)</f>
        <v>667184087.9300001</v>
      </c>
      <c r="D111" s="131">
        <f t="shared" si="1"/>
        <v>745581820.6799997</v>
      </c>
      <c r="E111" s="131">
        <f t="shared" si="1"/>
        <v>3405123500.25</v>
      </c>
      <c r="F111" s="131">
        <f t="shared" si="1"/>
        <v>0</v>
      </c>
      <c r="G111" s="131"/>
      <c r="H111" s="131">
        <f t="shared" si="1"/>
        <v>8757818335.12</v>
      </c>
      <c r="I111" s="131">
        <f t="shared" si="1"/>
        <v>16976299005.150528</v>
      </c>
      <c r="J111" s="4"/>
    </row>
    <row r="112" spans="1:10" ht="25.5">
      <c r="A112" s="51" t="s">
        <v>98</v>
      </c>
      <c r="B112" s="3"/>
      <c r="C112" s="3"/>
      <c r="D112" s="3"/>
      <c r="E112" s="3"/>
      <c r="F112" s="3"/>
      <c r="G112" s="3"/>
      <c r="H112" s="3"/>
      <c r="I112" s="66">
        <f aca="true" t="shared" si="2" ref="I112:I117">SUM(B112:H112)</f>
        <v>0</v>
      </c>
      <c r="J112" s="4"/>
    </row>
    <row r="113" spans="1:9" ht="15">
      <c r="A113" s="51" t="s">
        <v>99</v>
      </c>
      <c r="B113" s="3">
        <v>1527548413.0200007</v>
      </c>
      <c r="C113" s="3"/>
      <c r="D113" s="3"/>
      <c r="E113" s="3"/>
      <c r="F113" s="3"/>
      <c r="G113" s="3"/>
      <c r="H113" s="3"/>
      <c r="I113" s="66">
        <f t="shared" si="2"/>
        <v>1527548413.0200007</v>
      </c>
    </row>
    <row r="114" spans="1:10" ht="15">
      <c r="A114" s="51" t="s">
        <v>100</v>
      </c>
      <c r="B114" s="3">
        <v>2999776628.9349775</v>
      </c>
      <c r="C114" s="3"/>
      <c r="D114" s="3"/>
      <c r="E114" s="3"/>
      <c r="F114" s="3"/>
      <c r="G114" s="3"/>
      <c r="H114" s="3"/>
      <c r="I114" s="66">
        <f t="shared" si="2"/>
        <v>2999776628.9349775</v>
      </c>
      <c r="J114" s="4"/>
    </row>
    <row r="115" spans="1:10" ht="15">
      <c r="A115" s="51" t="s">
        <v>101</v>
      </c>
      <c r="B115" s="3"/>
      <c r="C115" s="3">
        <v>447626736.44</v>
      </c>
      <c r="D115" s="3">
        <v>1899330796.3</v>
      </c>
      <c r="E115" s="3">
        <v>2093829014.5400002</v>
      </c>
      <c r="F115" s="3"/>
      <c r="G115" s="3">
        <v>1224314092.73</v>
      </c>
      <c r="H115" s="3">
        <v>4112584273.5299993</v>
      </c>
      <c r="I115" s="66">
        <f t="shared" si="2"/>
        <v>9777684913.539999</v>
      </c>
      <c r="J115" s="4"/>
    </row>
    <row r="116" spans="1:10" ht="38.25">
      <c r="A116" s="51" t="s">
        <v>102</v>
      </c>
      <c r="B116" s="3"/>
      <c r="C116" s="3"/>
      <c r="D116" s="3"/>
      <c r="E116" s="3"/>
      <c r="F116" s="3"/>
      <c r="G116" s="3"/>
      <c r="H116" s="3">
        <v>410000000</v>
      </c>
      <c r="I116" s="66">
        <f t="shared" si="2"/>
        <v>410000000</v>
      </c>
      <c r="J116" s="4"/>
    </row>
    <row r="117" spans="1:10" ht="15">
      <c r="A117" s="51" t="s">
        <v>211</v>
      </c>
      <c r="B117" s="3"/>
      <c r="C117" s="67"/>
      <c r="D117" s="67">
        <v>112034156.2257</v>
      </c>
      <c r="E117" s="67"/>
      <c r="F117" s="67"/>
      <c r="G117" s="67">
        <v>495927411.9921828</v>
      </c>
      <c r="H117" s="67">
        <v>1653327481.4376614</v>
      </c>
      <c r="I117" s="66">
        <f t="shared" si="2"/>
        <v>2261289049.6555443</v>
      </c>
      <c r="J117" s="4"/>
    </row>
    <row r="118" spans="1:10" ht="15">
      <c r="A118" s="50" t="s">
        <v>97</v>
      </c>
      <c r="B118" s="3"/>
      <c r="C118" s="60">
        <f aca="true" t="shared" si="3" ref="C118:I118">SUM(C112:C117)</f>
        <v>447626736.44</v>
      </c>
      <c r="D118" s="60">
        <f t="shared" si="3"/>
        <v>2011364952.5256999</v>
      </c>
      <c r="E118" s="60">
        <f t="shared" si="3"/>
        <v>2093829014.5400002</v>
      </c>
      <c r="F118" s="60">
        <f t="shared" si="3"/>
        <v>0</v>
      </c>
      <c r="G118" s="60">
        <f t="shared" si="3"/>
        <v>1720241504.7221828</v>
      </c>
      <c r="H118" s="60">
        <f t="shared" si="3"/>
        <v>6175911754.96766</v>
      </c>
      <c r="I118" s="60">
        <f t="shared" si="3"/>
        <v>16976299005.15052</v>
      </c>
      <c r="J118" s="4"/>
    </row>
    <row r="119" spans="1:10" ht="28.5">
      <c r="A119" s="50" t="s">
        <v>208</v>
      </c>
      <c r="B119" s="3"/>
      <c r="C119" s="52">
        <f>C111/C118</f>
        <v>1.4904920408377564</v>
      </c>
      <c r="D119" s="52">
        <f aca="true" t="shared" si="4" ref="D119:I119">D111/D118</f>
        <v>0.37068450444249906</v>
      </c>
      <c r="E119" s="52">
        <f t="shared" si="4"/>
        <v>1.6262662694059964</v>
      </c>
      <c r="F119" s="52" t="e">
        <f t="shared" si="4"/>
        <v>#DIV/0!</v>
      </c>
      <c r="G119" s="52">
        <f t="shared" si="4"/>
        <v>0</v>
      </c>
      <c r="H119" s="52">
        <f t="shared" si="4"/>
        <v>1.418060795327193</v>
      </c>
      <c r="I119" s="52">
        <f t="shared" si="4"/>
        <v>1.0000000000000004</v>
      </c>
      <c r="J119" s="4"/>
    </row>
    <row r="120" spans="1:9" ht="42.75">
      <c r="A120" s="50" t="s">
        <v>209</v>
      </c>
      <c r="B120" s="3"/>
      <c r="C120" s="52">
        <f>C111-C118</f>
        <v>219557351.49000007</v>
      </c>
      <c r="D120" s="52">
        <f aca="true" t="shared" si="5" ref="D120:I120">D111-D118</f>
        <v>-1265783131.8457003</v>
      </c>
      <c r="E120" s="52">
        <f t="shared" si="5"/>
        <v>1311294485.7099998</v>
      </c>
      <c r="F120" s="52">
        <f t="shared" si="5"/>
        <v>0</v>
      </c>
      <c r="G120" s="52">
        <f t="shared" si="5"/>
        <v>-1720241504.7221828</v>
      </c>
      <c r="H120" s="52">
        <f t="shared" si="5"/>
        <v>2581906580.152341</v>
      </c>
      <c r="I120" s="52">
        <f t="shared" si="5"/>
        <v>0</v>
      </c>
    </row>
    <row r="121" spans="1:9" ht="28.5">
      <c r="A121" s="24" t="s">
        <v>210</v>
      </c>
      <c r="B121" s="3"/>
      <c r="C121" s="52">
        <f>C120+D120</f>
        <v>-1046225780.3557003</v>
      </c>
      <c r="D121" s="52">
        <f aca="true" t="shared" si="6" ref="D121:I121">C121+D120</f>
        <v>-2312008912.2014008</v>
      </c>
      <c r="E121" s="52">
        <f t="shared" si="6"/>
        <v>-1000714426.491401</v>
      </c>
      <c r="F121" s="52">
        <f t="shared" si="6"/>
        <v>-1000714426.491401</v>
      </c>
      <c r="G121" s="52">
        <f t="shared" si="6"/>
        <v>-2720955931.213584</v>
      </c>
      <c r="H121" s="52">
        <f t="shared" si="6"/>
        <v>-139049351.06124306</v>
      </c>
      <c r="I121" s="68">
        <f t="shared" si="6"/>
        <v>-139049351.06124306</v>
      </c>
    </row>
    <row r="122" ht="14.25" customHeight="1"/>
    <row r="123" spans="1:5" ht="17.25" customHeight="1">
      <c r="A123" s="9" t="s">
        <v>248</v>
      </c>
      <c r="B123" s="9"/>
      <c r="C123" s="9"/>
      <c r="D123" s="40"/>
      <c r="E123" s="9"/>
    </row>
    <row r="124" spans="1:9" ht="15">
      <c r="A124" s="105"/>
      <c r="B124" s="130" t="s">
        <v>205</v>
      </c>
      <c r="C124" s="130" t="s">
        <v>86</v>
      </c>
      <c r="D124" s="106" t="s">
        <v>87</v>
      </c>
      <c r="E124" s="130" t="s">
        <v>88</v>
      </c>
      <c r="F124" s="130" t="s">
        <v>89</v>
      </c>
      <c r="G124" s="130" t="s">
        <v>90</v>
      </c>
      <c r="H124" s="130" t="s">
        <v>91</v>
      </c>
      <c r="I124" s="130" t="s">
        <v>92</v>
      </c>
    </row>
    <row r="125" spans="1:9" ht="15">
      <c r="A125" s="51" t="s">
        <v>202</v>
      </c>
      <c r="B125" s="3">
        <v>2276019543.39</v>
      </c>
      <c r="C125" s="3">
        <v>611718581.75</v>
      </c>
      <c r="D125" s="3"/>
      <c r="E125" s="3">
        <v>300000000</v>
      </c>
      <c r="F125" s="3"/>
      <c r="G125" s="3"/>
      <c r="H125" s="3"/>
      <c r="I125" s="3">
        <f aca="true" t="shared" si="7" ref="I125:I130">SUM(B125:H125)</f>
        <v>3187738125.14</v>
      </c>
    </row>
    <row r="126" spans="1:9" ht="15">
      <c r="A126" s="51" t="s">
        <v>203</v>
      </c>
      <c r="B126" s="67"/>
      <c r="C126" s="67"/>
      <c r="D126" s="67"/>
      <c r="E126" s="67">
        <v>1149174700</v>
      </c>
      <c r="F126" s="67"/>
      <c r="G126" s="67"/>
      <c r="H126" s="67"/>
      <c r="I126" s="3">
        <f t="shared" si="7"/>
        <v>1149174700</v>
      </c>
    </row>
    <row r="127" spans="1:9" ht="25.5">
      <c r="A127" s="51" t="s">
        <v>93</v>
      </c>
      <c r="B127" s="3"/>
      <c r="C127" s="3"/>
      <c r="D127" s="3"/>
      <c r="E127" s="3"/>
      <c r="F127" s="3"/>
      <c r="G127" s="3"/>
      <c r="H127" s="63"/>
      <c r="I127" s="3">
        <f t="shared" si="7"/>
        <v>0</v>
      </c>
    </row>
    <row r="128" spans="1:9" ht="25.5">
      <c r="A128" s="51" t="s">
        <v>94</v>
      </c>
      <c r="B128" s="3"/>
      <c r="C128" s="3"/>
      <c r="D128" s="3"/>
      <c r="E128" s="3"/>
      <c r="F128" s="3"/>
      <c r="G128" s="3"/>
      <c r="H128" s="3"/>
      <c r="I128" s="3">
        <f t="shared" si="7"/>
        <v>0</v>
      </c>
    </row>
    <row r="129" spans="1:10" ht="27.75" customHeight="1">
      <c r="A129" s="51" t="s">
        <v>95</v>
      </c>
      <c r="B129" s="3"/>
      <c r="C129" s="3">
        <v>368629455.65000004</v>
      </c>
      <c r="D129" s="63">
        <v>324260917.98</v>
      </c>
      <c r="E129" s="63">
        <v>1193939002.59</v>
      </c>
      <c r="F129" s="63"/>
      <c r="G129" s="63">
        <v>265469330.27999997</v>
      </c>
      <c r="H129" s="63">
        <v>7257357146.540001</v>
      </c>
      <c r="I129" s="3">
        <f t="shared" si="7"/>
        <v>9409655853.04</v>
      </c>
      <c r="J129" s="4"/>
    </row>
    <row r="130" spans="1:9" ht="15">
      <c r="A130" s="51" t="s">
        <v>96</v>
      </c>
      <c r="B130" s="3"/>
      <c r="C130" s="3"/>
      <c r="D130" s="3"/>
      <c r="E130" s="3"/>
      <c r="F130" s="3"/>
      <c r="G130" s="3"/>
      <c r="H130" s="3">
        <v>790386105.7940803</v>
      </c>
      <c r="I130" s="3">
        <f t="shared" si="7"/>
        <v>790386105.7940803</v>
      </c>
    </row>
    <row r="131" spans="1:10" ht="15">
      <c r="A131" s="31" t="s">
        <v>97</v>
      </c>
      <c r="B131" s="131">
        <f>SUM(B125:B130)</f>
        <v>2276019543.39</v>
      </c>
      <c r="C131" s="131">
        <f>SUM(C125:C130)</f>
        <v>980348037.4000001</v>
      </c>
      <c r="D131" s="131">
        <f aca="true" t="shared" si="8" ref="D131:I131">SUM(D125:D130)</f>
        <v>324260917.98</v>
      </c>
      <c r="E131" s="131">
        <f t="shared" si="8"/>
        <v>2643113702.59</v>
      </c>
      <c r="F131" s="131">
        <f t="shared" si="8"/>
        <v>0</v>
      </c>
      <c r="G131" s="131">
        <f t="shared" si="8"/>
        <v>265469330.27999997</v>
      </c>
      <c r="H131" s="131">
        <f t="shared" si="8"/>
        <v>8047743252.334082</v>
      </c>
      <c r="I131" s="131">
        <f t="shared" si="8"/>
        <v>14536954783.974081</v>
      </c>
      <c r="J131" s="4"/>
    </row>
    <row r="132" spans="1:10" ht="25.5">
      <c r="A132" s="51" t="s">
        <v>98</v>
      </c>
      <c r="B132" s="3"/>
      <c r="C132" s="3"/>
      <c r="D132" s="3"/>
      <c r="E132" s="3"/>
      <c r="F132" s="3"/>
      <c r="G132" s="3"/>
      <c r="H132" s="3"/>
      <c r="I132" s="3">
        <f aca="true" t="shared" si="9" ref="I132:I137">SUM(C132:H132)</f>
        <v>0</v>
      </c>
      <c r="J132" s="4"/>
    </row>
    <row r="133" spans="1:9" ht="15">
      <c r="A133" s="51" t="s">
        <v>99</v>
      </c>
      <c r="B133" s="3">
        <v>1606560866.5300012</v>
      </c>
      <c r="C133" s="3"/>
      <c r="D133" s="3"/>
      <c r="E133" s="3"/>
      <c r="F133" s="3"/>
      <c r="G133" s="3"/>
      <c r="H133" s="3"/>
      <c r="I133" s="3">
        <f>SUM(B133:H133)</f>
        <v>1606560866.5300012</v>
      </c>
    </row>
    <row r="134" spans="1:9" ht="15">
      <c r="A134" s="51" t="s">
        <v>100</v>
      </c>
      <c r="B134" s="3">
        <v>3442305395.0930476</v>
      </c>
      <c r="C134" s="3"/>
      <c r="D134" s="3"/>
      <c r="E134" s="3"/>
      <c r="F134" s="3"/>
      <c r="G134" s="3"/>
      <c r="H134" s="3"/>
      <c r="I134" s="3">
        <f>SUM(B134:H134)</f>
        <v>3442305395.0930476</v>
      </c>
    </row>
    <row r="135" spans="1:10" ht="15">
      <c r="A135" s="51" t="s">
        <v>101</v>
      </c>
      <c r="B135" s="69"/>
      <c r="C135" s="3">
        <v>298050210.31</v>
      </c>
      <c r="D135" s="3">
        <v>1129994005.6100001</v>
      </c>
      <c r="E135" s="3">
        <v>1707646754.6100001</v>
      </c>
      <c r="F135" s="3"/>
      <c r="G135" s="3">
        <v>1015279832.09</v>
      </c>
      <c r="H135" s="3">
        <v>2567496229.04</v>
      </c>
      <c r="I135" s="3">
        <f>SUM(B135:H135)</f>
        <v>6718467031.66</v>
      </c>
      <c r="J135" s="4"/>
    </row>
    <row r="136" spans="1:9" ht="38.25">
      <c r="A136" s="51" t="s">
        <v>102</v>
      </c>
      <c r="B136" s="3"/>
      <c r="C136" s="107"/>
      <c r="D136" s="107"/>
      <c r="E136" s="107"/>
      <c r="F136" s="107"/>
      <c r="G136" s="107"/>
      <c r="H136" s="107"/>
      <c r="I136" s="3">
        <f t="shared" si="9"/>
        <v>0</v>
      </c>
    </row>
    <row r="137" spans="1:9" ht="15">
      <c r="A137" s="51" t="s">
        <v>120</v>
      </c>
      <c r="B137" s="3"/>
      <c r="C137" s="67"/>
      <c r="D137" s="67"/>
      <c r="E137" s="67"/>
      <c r="F137" s="67"/>
      <c r="G137" s="67"/>
      <c r="H137" s="67">
        <v>2769621490.691021</v>
      </c>
      <c r="I137" s="3">
        <f t="shared" si="9"/>
        <v>2769621490.691021</v>
      </c>
    </row>
    <row r="138" spans="1:10" ht="15">
      <c r="A138" s="50" t="s">
        <v>97</v>
      </c>
      <c r="B138" s="3"/>
      <c r="C138" s="131">
        <f>SUM(C132:C137)</f>
        <v>298050210.31</v>
      </c>
      <c r="D138" s="131">
        <f aca="true" t="shared" si="10" ref="D138:I138">SUM(D132:D137)</f>
        <v>1129994005.6100001</v>
      </c>
      <c r="E138" s="131">
        <f t="shared" si="10"/>
        <v>1707646754.6100001</v>
      </c>
      <c r="F138" s="131">
        <f t="shared" si="10"/>
        <v>0</v>
      </c>
      <c r="G138" s="131">
        <f t="shared" si="10"/>
        <v>1015279832.09</v>
      </c>
      <c r="H138" s="131">
        <f t="shared" si="10"/>
        <v>5337117719.731021</v>
      </c>
      <c r="I138" s="131">
        <f t="shared" si="10"/>
        <v>14536954783.97407</v>
      </c>
      <c r="J138" s="4"/>
    </row>
    <row r="139" spans="1:10" ht="28.5">
      <c r="A139" s="50" t="s">
        <v>212</v>
      </c>
      <c r="B139" s="67"/>
      <c r="C139" s="52">
        <f aca="true" t="shared" si="11" ref="C139:I139">C131/C138</f>
        <v>3.2892043135294107</v>
      </c>
      <c r="D139" s="52">
        <f t="shared" si="11"/>
        <v>0.2869580868306957</v>
      </c>
      <c r="E139" s="52">
        <f t="shared" si="11"/>
        <v>1.547810573500985</v>
      </c>
      <c r="F139" s="52" t="e">
        <f t="shared" si="11"/>
        <v>#DIV/0!</v>
      </c>
      <c r="G139" s="52">
        <f t="shared" si="11"/>
        <v>0.2614740506895712</v>
      </c>
      <c r="H139" s="52">
        <f t="shared" si="11"/>
        <v>1.5078819083532733</v>
      </c>
      <c r="I139" s="52">
        <f t="shared" si="11"/>
        <v>1.0000000000000009</v>
      </c>
      <c r="J139" s="4"/>
    </row>
    <row r="140" spans="1:9" ht="42.75">
      <c r="A140" s="50" t="s">
        <v>213</v>
      </c>
      <c r="B140" s="67"/>
      <c r="C140" s="52">
        <f aca="true" t="shared" si="12" ref="C140:I140">C131-C138</f>
        <v>682297827.0900002</v>
      </c>
      <c r="D140" s="52">
        <f t="shared" si="12"/>
        <v>-805733087.6300001</v>
      </c>
      <c r="E140" s="52">
        <f t="shared" si="12"/>
        <v>935466947.98</v>
      </c>
      <c r="F140" s="52">
        <f t="shared" si="12"/>
        <v>0</v>
      </c>
      <c r="G140" s="52">
        <f t="shared" si="12"/>
        <v>-749810501.8100001</v>
      </c>
      <c r="H140" s="52">
        <f t="shared" si="12"/>
        <v>2710625532.6030607</v>
      </c>
      <c r="I140" s="52">
        <f t="shared" si="12"/>
        <v>0</v>
      </c>
    </row>
    <row r="141" spans="1:9" ht="28.5">
      <c r="A141" s="24" t="s">
        <v>214</v>
      </c>
      <c r="B141" s="67"/>
      <c r="C141" s="52">
        <f>C140+D140</f>
        <v>-123435260.53999996</v>
      </c>
      <c r="D141" s="52">
        <f aca="true" t="shared" si="13" ref="D141:I141">C141+D140</f>
        <v>-929168348.1700001</v>
      </c>
      <c r="E141" s="52">
        <f t="shared" si="13"/>
        <v>6298599.809999943</v>
      </c>
      <c r="F141" s="52">
        <f t="shared" si="13"/>
        <v>6298599.809999943</v>
      </c>
      <c r="G141" s="52">
        <f t="shared" si="13"/>
        <v>-743511902.0000001</v>
      </c>
      <c r="H141" s="52">
        <f t="shared" si="13"/>
        <v>1967113630.6030607</v>
      </c>
      <c r="I141" s="52">
        <f t="shared" si="13"/>
        <v>1967113630.6030607</v>
      </c>
    </row>
    <row r="142" spans="1:9" ht="13.5" customHeight="1">
      <c r="A142" s="12"/>
      <c r="B142" s="13"/>
      <c r="C142" s="14"/>
      <c r="D142" s="14"/>
      <c r="E142" s="14"/>
      <c r="F142" s="15"/>
      <c r="G142" s="15"/>
      <c r="H142" s="15"/>
      <c r="I142" s="15"/>
    </row>
    <row r="143" spans="1:5" ht="16.5" customHeight="1">
      <c r="A143" s="156" t="s">
        <v>255</v>
      </c>
      <c r="B143" s="156"/>
      <c r="C143" s="156"/>
      <c r="D143" s="157"/>
      <c r="E143" s="158"/>
    </row>
    <row r="144" spans="1:7" ht="38.25">
      <c r="A144" s="31" t="s">
        <v>276</v>
      </c>
      <c r="B144" s="174" t="s">
        <v>104</v>
      </c>
      <c r="C144" s="175"/>
      <c r="D144" s="175"/>
      <c r="E144" s="176"/>
      <c r="F144" s="49" t="s">
        <v>105</v>
      </c>
      <c r="G144" s="129" t="s">
        <v>106</v>
      </c>
    </row>
    <row r="145" spans="1:7" ht="28.5">
      <c r="A145" s="50" t="s">
        <v>38</v>
      </c>
      <c r="B145" s="47" t="s">
        <v>107</v>
      </c>
      <c r="C145" s="47" t="s">
        <v>108</v>
      </c>
      <c r="D145" s="48" t="s">
        <v>109</v>
      </c>
      <c r="E145" s="47" t="s">
        <v>110</v>
      </c>
      <c r="F145" s="128"/>
      <c r="G145" s="128"/>
    </row>
    <row r="146" spans="1:7" ht="27" customHeight="1">
      <c r="A146" s="3" t="s">
        <v>111</v>
      </c>
      <c r="B146" s="3">
        <f>B105+C105</f>
        <v>2914001843.8700004</v>
      </c>
      <c r="C146" s="3">
        <f>E105</f>
        <v>800000000</v>
      </c>
      <c r="D146" s="3"/>
      <c r="E146" s="3"/>
      <c r="F146" s="3"/>
      <c r="G146" s="3">
        <f>SUM(B146:F146)</f>
        <v>3714001843.8700004</v>
      </c>
    </row>
    <row r="147" spans="1:7" ht="15" customHeight="1">
      <c r="A147" s="8" t="s">
        <v>112</v>
      </c>
      <c r="B147" s="3"/>
      <c r="C147" s="3">
        <f>E106</f>
        <v>1495754800</v>
      </c>
      <c r="D147" s="3"/>
      <c r="E147" s="3"/>
      <c r="F147" s="3"/>
      <c r="G147" s="3">
        <f>SUM(B147:F147)</f>
        <v>1495754800</v>
      </c>
    </row>
    <row r="148" spans="1:7" ht="28.5">
      <c r="A148" s="8" t="s">
        <v>113</v>
      </c>
      <c r="B148" s="3">
        <f>B109+C109+D109</f>
        <v>870446820.1499997</v>
      </c>
      <c r="C148" s="3">
        <f>E109</f>
        <v>1109368700.25</v>
      </c>
      <c r="D148" s="3">
        <f>F109+G109</f>
        <v>749317067.93</v>
      </c>
      <c r="E148" s="3">
        <f>H109</f>
        <v>8561435452.720001</v>
      </c>
      <c r="F148" s="3"/>
      <c r="G148" s="3">
        <f>SUM(B148:F148)</f>
        <v>11290568041.050001</v>
      </c>
    </row>
    <row r="149" spans="1:7" ht="28.5">
      <c r="A149" s="8" t="s">
        <v>114</v>
      </c>
      <c r="B149" s="70"/>
      <c r="C149" s="3"/>
      <c r="D149" s="3"/>
      <c r="E149" s="3">
        <f>H107</f>
        <v>45464281</v>
      </c>
      <c r="F149" s="3"/>
      <c r="G149" s="3">
        <f>SUM(B149:F149)</f>
        <v>45464281</v>
      </c>
    </row>
    <row r="150" spans="1:7" ht="15">
      <c r="A150" s="3" t="s">
        <v>115</v>
      </c>
      <c r="B150" s="3"/>
      <c r="C150" s="63"/>
      <c r="D150" s="3">
        <f>G110</f>
        <v>279591437.8305261</v>
      </c>
      <c r="E150" s="63">
        <f>H110</f>
        <v>150918601.4</v>
      </c>
      <c r="F150" s="3"/>
      <c r="G150" s="3">
        <f>SUM(B150:F150)</f>
        <v>430510039.2305261</v>
      </c>
    </row>
    <row r="151" spans="1:8" ht="28.5">
      <c r="A151" s="131" t="s">
        <v>116</v>
      </c>
      <c r="B151" s="71">
        <f aca="true" t="shared" si="14" ref="B151:G151">SUM(B146:B150)</f>
        <v>3784448664.02</v>
      </c>
      <c r="C151" s="71">
        <f t="shared" si="14"/>
        <v>3405123500.25</v>
      </c>
      <c r="D151" s="71">
        <f t="shared" si="14"/>
        <v>1028908505.7605261</v>
      </c>
      <c r="E151" s="71">
        <f t="shared" si="14"/>
        <v>8757818335.12</v>
      </c>
      <c r="F151" s="71">
        <f t="shared" si="14"/>
        <v>0</v>
      </c>
      <c r="G151" s="71">
        <f t="shared" si="14"/>
        <v>16976299005.150528</v>
      </c>
      <c r="H151" s="4">
        <f>G151-I111</f>
        <v>0</v>
      </c>
    </row>
    <row r="152" spans="1:7" ht="15">
      <c r="A152" s="177" t="s">
        <v>117</v>
      </c>
      <c r="B152" s="177"/>
      <c r="C152" s="177"/>
      <c r="D152" s="177"/>
      <c r="E152" s="177"/>
      <c r="F152" s="177"/>
      <c r="G152" s="177"/>
    </row>
    <row r="153" spans="1:8" ht="15">
      <c r="A153" s="8" t="s">
        <v>118</v>
      </c>
      <c r="B153" s="3">
        <f>B114+C115+D115</f>
        <v>5346734161.674977</v>
      </c>
      <c r="C153" s="3">
        <f>E115</f>
        <v>2093829014.5400002</v>
      </c>
      <c r="D153" s="3">
        <f>G115</f>
        <v>1224314092.73</v>
      </c>
      <c r="E153" s="3">
        <f>H115</f>
        <v>4112584273.5299993</v>
      </c>
      <c r="F153" s="3">
        <f>B113</f>
        <v>1527548413.0200007</v>
      </c>
      <c r="G153" s="3">
        <f>SUM(B153:F153)</f>
        <v>14305009955.494976</v>
      </c>
      <c r="H153" s="4"/>
    </row>
    <row r="154" spans="1:7" ht="15">
      <c r="A154" s="3" t="s">
        <v>119</v>
      </c>
      <c r="B154" s="3"/>
      <c r="C154" s="3"/>
      <c r="D154" s="3"/>
      <c r="E154" s="3">
        <f>H116</f>
        <v>410000000</v>
      </c>
      <c r="F154" s="3"/>
      <c r="G154" s="3">
        <f>SUM(B154:F154)</f>
        <v>410000000</v>
      </c>
    </row>
    <row r="155" spans="1:7" ht="15">
      <c r="A155" s="3" t="s">
        <v>120</v>
      </c>
      <c r="B155" s="3">
        <f>D117</f>
        <v>112034156.2257</v>
      </c>
      <c r="C155" s="3"/>
      <c r="D155" s="3">
        <f>G117</f>
        <v>495927411.9921828</v>
      </c>
      <c r="E155" s="69">
        <f>H117</f>
        <v>1653327481.4376614</v>
      </c>
      <c r="F155" s="63"/>
      <c r="G155" s="3">
        <f>SUM(B155:F155)</f>
        <v>2261289049.6555443</v>
      </c>
    </row>
    <row r="156" spans="1:8" ht="28.5">
      <c r="A156" s="131" t="s">
        <v>121</v>
      </c>
      <c r="B156" s="72">
        <f aca="true" t="shared" si="15" ref="B156:G156">SUM(B153:B155)</f>
        <v>5458768317.900678</v>
      </c>
      <c r="C156" s="72">
        <f t="shared" si="15"/>
        <v>2093829014.5400002</v>
      </c>
      <c r="D156" s="72">
        <f>SUM(D153:D155)</f>
        <v>1720241504.7221828</v>
      </c>
      <c r="E156" s="72">
        <f t="shared" si="15"/>
        <v>6175911754.96766</v>
      </c>
      <c r="F156" s="72">
        <f t="shared" si="15"/>
        <v>1527548413.0200007</v>
      </c>
      <c r="G156" s="131">
        <f t="shared" si="15"/>
        <v>16976299005.15052</v>
      </c>
      <c r="H156" s="4"/>
    </row>
    <row r="157" spans="1:7" ht="28.5">
      <c r="A157" s="131" t="s">
        <v>122</v>
      </c>
      <c r="B157" s="72">
        <f aca="true" t="shared" si="16" ref="B157:G157">B151-B156</f>
        <v>-1674319653.8806777</v>
      </c>
      <c r="C157" s="72">
        <f t="shared" si="16"/>
        <v>1311294485.7099998</v>
      </c>
      <c r="D157" s="72">
        <f t="shared" si="16"/>
        <v>-691332998.9616567</v>
      </c>
      <c r="E157" s="72">
        <f t="shared" si="16"/>
        <v>2581906580.152341</v>
      </c>
      <c r="F157" s="72">
        <f t="shared" si="16"/>
        <v>-1527548413.0200007</v>
      </c>
      <c r="G157" s="72">
        <f t="shared" si="16"/>
        <v>0</v>
      </c>
    </row>
    <row r="158" ht="15"/>
    <row r="159" spans="1:5" ht="18">
      <c r="A159" s="9" t="s">
        <v>252</v>
      </c>
      <c r="B159" s="9"/>
      <c r="C159" s="9"/>
      <c r="D159" s="40"/>
      <c r="E159" s="9"/>
    </row>
    <row r="160" spans="1:7" ht="38.25">
      <c r="A160" s="31" t="s">
        <v>253</v>
      </c>
      <c r="B160" s="174" t="s">
        <v>104</v>
      </c>
      <c r="C160" s="175"/>
      <c r="D160" s="175"/>
      <c r="E160" s="176"/>
      <c r="F160" s="49" t="s">
        <v>105</v>
      </c>
      <c r="G160" s="129" t="s">
        <v>106</v>
      </c>
    </row>
    <row r="161" spans="1:7" ht="28.5">
      <c r="A161" s="50" t="s">
        <v>38</v>
      </c>
      <c r="B161" s="47" t="s">
        <v>107</v>
      </c>
      <c r="C161" s="47" t="s">
        <v>108</v>
      </c>
      <c r="D161" s="48" t="s">
        <v>109</v>
      </c>
      <c r="E161" s="47" t="s">
        <v>110</v>
      </c>
      <c r="F161" s="128"/>
      <c r="G161" s="128"/>
    </row>
    <row r="162" spans="1:8" ht="28.5" customHeight="1">
      <c r="A162" s="3" t="s">
        <v>111</v>
      </c>
      <c r="B162" s="3">
        <f>B125</f>
        <v>2276019543.39</v>
      </c>
      <c r="C162" s="3">
        <f>C125+E125</f>
        <v>911718581.75</v>
      </c>
      <c r="D162" s="3"/>
      <c r="E162" s="3">
        <f>H125</f>
        <v>0</v>
      </c>
      <c r="F162" s="3"/>
      <c r="G162" s="3">
        <f>SUM(B162:F162)</f>
        <v>3187738125.14</v>
      </c>
      <c r="H162" s="4"/>
    </row>
    <row r="163" spans="1:7" ht="15">
      <c r="A163" s="8" t="s">
        <v>112</v>
      </c>
      <c r="B163" s="3"/>
      <c r="C163" s="3"/>
      <c r="D163" s="3"/>
      <c r="E163" s="3"/>
      <c r="F163" s="3"/>
      <c r="G163" s="3">
        <f>SUM(B163:F163)</f>
        <v>0</v>
      </c>
    </row>
    <row r="164" spans="1:7" ht="28.5">
      <c r="A164" s="8" t="s">
        <v>113</v>
      </c>
      <c r="B164" s="3">
        <f>C129+D129</f>
        <v>692890373.6300001</v>
      </c>
      <c r="C164" s="3">
        <f>E129</f>
        <v>1193939002.59</v>
      </c>
      <c r="D164" s="3">
        <f>G129</f>
        <v>265469330.27999997</v>
      </c>
      <c r="E164" s="3">
        <f>H129</f>
        <v>7257357146.540001</v>
      </c>
      <c r="F164" s="3"/>
      <c r="G164" s="3">
        <f>SUM(B164:F164)</f>
        <v>9409655853.04</v>
      </c>
    </row>
    <row r="165" spans="1:7" ht="28.5">
      <c r="A165" s="8" t="s">
        <v>114</v>
      </c>
      <c r="B165" s="70"/>
      <c r="C165" s="3">
        <f>E126</f>
        <v>1149174700</v>
      </c>
      <c r="D165" s="3"/>
      <c r="E165" s="3">
        <f>I127</f>
        <v>0</v>
      </c>
      <c r="F165" s="3"/>
      <c r="G165" s="3">
        <f>SUM(B165:F165)</f>
        <v>1149174700</v>
      </c>
    </row>
    <row r="166" spans="1:7" ht="15">
      <c r="A166" s="3" t="s">
        <v>115</v>
      </c>
      <c r="B166" s="3"/>
      <c r="C166" s="3"/>
      <c r="D166" s="3"/>
      <c r="E166" s="3">
        <f>H130</f>
        <v>790386105.7940803</v>
      </c>
      <c r="F166" s="3"/>
      <c r="G166" s="3">
        <f>SUM(B166:F166)</f>
        <v>790386105.7940803</v>
      </c>
    </row>
    <row r="167" spans="1:8" ht="28.5">
      <c r="A167" s="131" t="s">
        <v>116</v>
      </c>
      <c r="B167" s="71">
        <f aca="true" t="shared" si="17" ref="B167:G167">SUM(B162:B166)</f>
        <v>2968909917.02</v>
      </c>
      <c r="C167" s="71">
        <f t="shared" si="17"/>
        <v>3254832284.34</v>
      </c>
      <c r="D167" s="71">
        <f t="shared" si="17"/>
        <v>265469330.27999997</v>
      </c>
      <c r="E167" s="71">
        <f t="shared" si="17"/>
        <v>8047743252.334082</v>
      </c>
      <c r="F167" s="71">
        <f>SUM(F162:F166)</f>
        <v>0</v>
      </c>
      <c r="G167" s="71">
        <f t="shared" si="17"/>
        <v>14536954783.974081</v>
      </c>
      <c r="H167" s="4"/>
    </row>
    <row r="168" spans="1:7" ht="15">
      <c r="A168" s="177" t="s">
        <v>117</v>
      </c>
      <c r="B168" s="177"/>
      <c r="C168" s="177"/>
      <c r="D168" s="177"/>
      <c r="E168" s="177"/>
      <c r="F168" s="177"/>
      <c r="G168" s="177"/>
    </row>
    <row r="169" spans="1:7" ht="15">
      <c r="A169" s="8" t="s">
        <v>118</v>
      </c>
      <c r="B169" s="3">
        <f>B134+C135+D135</f>
        <v>4870349611.013048</v>
      </c>
      <c r="C169" s="3">
        <f>E135</f>
        <v>1707646754.6100001</v>
      </c>
      <c r="D169" s="3">
        <f>G135</f>
        <v>1015279832.09</v>
      </c>
      <c r="E169" s="3">
        <f>H135</f>
        <v>2567496229.04</v>
      </c>
      <c r="F169" s="3">
        <f>B133</f>
        <v>1606560866.5300012</v>
      </c>
      <c r="G169" s="3">
        <f>SUM(B169:F169)</f>
        <v>11767333293.283049</v>
      </c>
    </row>
    <row r="170" spans="1:7" ht="15">
      <c r="A170" s="3" t="s">
        <v>119</v>
      </c>
      <c r="B170" s="3"/>
      <c r="C170" s="3"/>
      <c r="D170" s="3"/>
      <c r="E170" s="3"/>
      <c r="F170" s="3"/>
      <c r="G170" s="3">
        <f>SUM(B170:F170)</f>
        <v>0</v>
      </c>
    </row>
    <row r="171" spans="1:7" ht="15">
      <c r="A171" s="3" t="s">
        <v>120</v>
      </c>
      <c r="B171" s="3"/>
      <c r="C171" s="3"/>
      <c r="D171" s="3">
        <f>F137</f>
        <v>0</v>
      </c>
      <c r="E171" s="3">
        <f>H137+H136</f>
        <v>2769621490.691021</v>
      </c>
      <c r="F171" s="3"/>
      <c r="G171" s="3">
        <f>SUM(B171:F171)</f>
        <v>2769621490.691021</v>
      </c>
    </row>
    <row r="172" spans="1:7" ht="28.5">
      <c r="A172" s="131" t="s">
        <v>121</v>
      </c>
      <c r="B172" s="72">
        <f aca="true" t="shared" si="18" ref="B172:G172">SUM(B169:B171)</f>
        <v>4870349611.013048</v>
      </c>
      <c r="C172" s="72">
        <f t="shared" si="18"/>
        <v>1707646754.6100001</v>
      </c>
      <c r="D172" s="72">
        <f t="shared" si="18"/>
        <v>1015279832.09</v>
      </c>
      <c r="E172" s="72">
        <f t="shared" si="18"/>
        <v>5337117719.731021</v>
      </c>
      <c r="F172" s="72">
        <f t="shared" si="18"/>
        <v>1606560866.5300012</v>
      </c>
      <c r="G172" s="131">
        <f t="shared" si="18"/>
        <v>14536954783.97407</v>
      </c>
    </row>
    <row r="173" spans="1:7" ht="28.5">
      <c r="A173" s="131" t="s">
        <v>122</v>
      </c>
      <c r="B173" s="72">
        <f aca="true" t="shared" si="19" ref="B173:G173">B167-B172</f>
        <v>-1901439693.9930482</v>
      </c>
      <c r="C173" s="72">
        <f t="shared" si="19"/>
        <v>1547185529.73</v>
      </c>
      <c r="D173" s="72">
        <f t="shared" si="19"/>
        <v>-749810501.8100001</v>
      </c>
      <c r="E173" s="72">
        <f t="shared" si="19"/>
        <v>2710625532.6030607</v>
      </c>
      <c r="F173" s="72">
        <f t="shared" si="19"/>
        <v>-1606560866.5300012</v>
      </c>
      <c r="G173" s="72">
        <f t="shared" si="19"/>
        <v>0</v>
      </c>
    </row>
    <row r="174" ht="15" customHeight="1"/>
    <row r="175" spans="1:4" ht="18">
      <c r="A175" s="9" t="s">
        <v>232</v>
      </c>
      <c r="B175" s="9"/>
      <c r="C175" s="9"/>
      <c r="D175" s="40"/>
    </row>
    <row r="176" spans="1:4" ht="15">
      <c r="A176" s="128"/>
      <c r="B176" s="128"/>
      <c r="C176" s="53">
        <v>45016</v>
      </c>
      <c r="D176" s="45">
        <v>44651</v>
      </c>
    </row>
    <row r="177" spans="1:5" ht="30.75" customHeight="1">
      <c r="A177" s="10">
        <v>1</v>
      </c>
      <c r="B177" s="50" t="s">
        <v>123</v>
      </c>
      <c r="C177" s="60">
        <f>C178+C179+C180</f>
        <v>165367064.75</v>
      </c>
      <c r="D177" s="60">
        <f>D178+D179+D180</f>
        <v>407559145.19</v>
      </c>
      <c r="E177" s="4"/>
    </row>
    <row r="178" spans="1:4" ht="15">
      <c r="A178" s="108" t="s">
        <v>124</v>
      </c>
      <c r="B178" s="109" t="s">
        <v>125</v>
      </c>
      <c r="C178" s="63">
        <v>140689643</v>
      </c>
      <c r="D178" s="63">
        <v>170314143.61</v>
      </c>
    </row>
    <row r="179" spans="1:4" ht="15">
      <c r="A179" s="108" t="s">
        <v>126</v>
      </c>
      <c r="B179" s="109" t="s">
        <v>127</v>
      </c>
      <c r="C179" s="63">
        <v>11577799.260000002</v>
      </c>
      <c r="D179" s="63">
        <v>2335572.5</v>
      </c>
    </row>
    <row r="180" spans="1:5" ht="15">
      <c r="A180" s="108" t="s">
        <v>67</v>
      </c>
      <c r="B180" s="109" t="s">
        <v>128</v>
      </c>
      <c r="C180" s="63">
        <v>13099622.489999998</v>
      </c>
      <c r="D180" s="63">
        <v>234909429.07999998</v>
      </c>
      <c r="E180" s="5"/>
    </row>
    <row r="181" spans="1:5" ht="15">
      <c r="A181" s="10">
        <v>2</v>
      </c>
      <c r="B181" s="50" t="s">
        <v>129</v>
      </c>
      <c r="C181" s="60">
        <f>C182+C183+C184</f>
        <v>45501091.256</v>
      </c>
      <c r="D181" s="60">
        <f>D182+D183+D184</f>
        <v>181182082.838</v>
      </c>
      <c r="E181" s="4"/>
    </row>
    <row r="182" spans="1:4" ht="15">
      <c r="A182" s="108" t="s">
        <v>124</v>
      </c>
      <c r="B182" s="109" t="s">
        <v>125</v>
      </c>
      <c r="C182" s="63">
        <v>27937499.981000002</v>
      </c>
      <c r="D182" s="63">
        <v>30069526.418</v>
      </c>
    </row>
    <row r="183" spans="1:4" ht="15">
      <c r="A183" s="108" t="s">
        <v>218</v>
      </c>
      <c r="B183" s="109" t="s">
        <v>127</v>
      </c>
      <c r="C183" s="63">
        <v>5022586.985</v>
      </c>
      <c r="D183" s="63">
        <v>1055903.21</v>
      </c>
    </row>
    <row r="184" spans="1:5" ht="15">
      <c r="A184" s="108" t="s">
        <v>67</v>
      </c>
      <c r="B184" s="109" t="s">
        <v>128</v>
      </c>
      <c r="C184" s="63">
        <v>12541004.29</v>
      </c>
      <c r="D184" s="63">
        <v>150056653.21</v>
      </c>
      <c r="E184" s="5"/>
    </row>
    <row r="185" spans="1:5" ht="15">
      <c r="A185" s="10">
        <v>3</v>
      </c>
      <c r="B185" s="50" t="s">
        <v>130</v>
      </c>
      <c r="C185" s="60">
        <f>C186+C187+C188</f>
        <v>11176673.29</v>
      </c>
      <c r="D185" s="60">
        <f>D186+D187+D188</f>
        <v>105043053.46999998</v>
      </c>
      <c r="E185" s="5"/>
    </row>
    <row r="186" spans="1:6" ht="15">
      <c r="A186" s="108" t="s">
        <v>124</v>
      </c>
      <c r="B186" s="109" t="s">
        <v>125</v>
      </c>
      <c r="C186" s="63">
        <v>9085429.799999999</v>
      </c>
      <c r="D186" s="63">
        <v>19966511.52</v>
      </c>
      <c r="E186" s="69"/>
      <c r="F186" s="5"/>
    </row>
    <row r="187" spans="1:5" ht="15">
      <c r="A187" s="108" t="s">
        <v>126</v>
      </c>
      <c r="B187" s="109" t="s">
        <v>127</v>
      </c>
      <c r="C187" s="63">
        <v>1532625.29</v>
      </c>
      <c r="D187" s="63">
        <v>223766.08000000002</v>
      </c>
      <c r="E187" s="69"/>
    </row>
    <row r="188" spans="1:6" ht="15">
      <c r="A188" s="108" t="s">
        <v>67</v>
      </c>
      <c r="B188" s="109" t="s">
        <v>128</v>
      </c>
      <c r="C188" s="63">
        <v>558618.2000000001</v>
      </c>
      <c r="D188" s="63">
        <v>84852775.86999999</v>
      </c>
      <c r="F188" s="5"/>
    </row>
    <row r="189" spans="1:5" ht="15">
      <c r="A189" s="10">
        <v>4</v>
      </c>
      <c r="B189" s="50" t="s">
        <v>131</v>
      </c>
      <c r="C189" s="60">
        <f>C190+C191+C192</f>
        <v>108689300.204</v>
      </c>
      <c r="D189" s="60">
        <f>D190+D191+D192</f>
        <v>121334008.882</v>
      </c>
      <c r="E189" s="5"/>
    </row>
    <row r="190" spans="1:5" ht="15">
      <c r="A190" s="108" t="s">
        <v>124</v>
      </c>
      <c r="B190" s="109" t="s">
        <v>125</v>
      </c>
      <c r="C190" s="63">
        <f aca="true" t="shared" si="20" ref="C190:D192">C178-C182-C186</f>
        <v>103666713.219</v>
      </c>
      <c r="D190" s="63">
        <f t="shared" si="20"/>
        <v>120278105.672</v>
      </c>
      <c r="E190" s="5"/>
    </row>
    <row r="191" spans="1:6" ht="15">
      <c r="A191" s="108" t="s">
        <v>126</v>
      </c>
      <c r="B191" s="109" t="s">
        <v>127</v>
      </c>
      <c r="C191" s="63">
        <f t="shared" si="20"/>
        <v>5022586.985000001</v>
      </c>
      <c r="D191" s="63">
        <f t="shared" si="20"/>
        <v>1055903.21</v>
      </c>
      <c r="F191" s="5"/>
    </row>
    <row r="192" spans="1:4" ht="15">
      <c r="A192" s="108" t="s">
        <v>67</v>
      </c>
      <c r="B192" s="109" t="s">
        <v>128</v>
      </c>
      <c r="C192" s="63">
        <f t="shared" si="20"/>
        <v>0</v>
      </c>
      <c r="D192" s="63">
        <f t="shared" si="20"/>
        <v>0</v>
      </c>
    </row>
    <row r="193" spans="1:5" ht="28.5">
      <c r="A193" s="10">
        <v>5</v>
      </c>
      <c r="B193" s="50" t="s">
        <v>132</v>
      </c>
      <c r="C193" s="60">
        <f>C177/C81*100</f>
        <v>1.4646478737718245</v>
      </c>
      <c r="D193" s="60">
        <f>D177/E81*100</f>
        <v>4.33128640999478</v>
      </c>
      <c r="E193" s="5"/>
    </row>
    <row r="194" spans="1:4" ht="15">
      <c r="A194" s="10">
        <v>6</v>
      </c>
      <c r="B194" s="50" t="s">
        <v>133</v>
      </c>
      <c r="C194" s="60">
        <f>C189/(C81-C181-C185)*100</f>
        <v>0.9675125671409373</v>
      </c>
      <c r="D194" s="60">
        <v>1.329916482617427</v>
      </c>
    </row>
    <row r="195" spans="1:6" ht="15">
      <c r="A195" s="10">
        <v>7</v>
      </c>
      <c r="B195" s="50" t="s">
        <v>134</v>
      </c>
      <c r="C195" s="60">
        <f>C196+C197</f>
        <v>109476122.79765004</v>
      </c>
      <c r="D195" s="60">
        <f>D196+D197</f>
        <v>93605459.62092401</v>
      </c>
      <c r="E195" s="110"/>
      <c r="F195" s="4"/>
    </row>
    <row r="196" spans="1:4" ht="15">
      <c r="A196" s="108" t="s">
        <v>124</v>
      </c>
      <c r="B196" s="109" t="s">
        <v>135</v>
      </c>
      <c r="C196" s="63">
        <v>102330917.37900004</v>
      </c>
      <c r="D196" s="63">
        <f>83065182.8161+6016727.252724</f>
        <v>89081910.06882401</v>
      </c>
    </row>
    <row r="197" spans="1:5" ht="15">
      <c r="A197" s="108" t="s">
        <v>126</v>
      </c>
      <c r="B197" s="109" t="s">
        <v>136</v>
      </c>
      <c r="C197" s="63">
        <v>7145205.418649999</v>
      </c>
      <c r="D197" s="63">
        <v>4523549.5521</v>
      </c>
      <c r="E197" s="5"/>
    </row>
    <row r="198" spans="1:4" ht="20.25" customHeight="1">
      <c r="A198" s="6"/>
      <c r="B198" s="7"/>
      <c r="C198" s="46"/>
      <c r="D198" s="41"/>
    </row>
    <row r="199" spans="1:6" ht="18">
      <c r="A199" s="9" t="s">
        <v>233</v>
      </c>
      <c r="B199" s="9"/>
      <c r="C199" s="9"/>
      <c r="D199" s="41"/>
      <c r="F199" s="5"/>
    </row>
    <row r="200" spans="1:4" ht="15">
      <c r="A200" s="129" t="s">
        <v>137</v>
      </c>
      <c r="B200" s="129" t="s">
        <v>206</v>
      </c>
      <c r="C200" s="53">
        <v>45016</v>
      </c>
      <c r="D200" s="45">
        <v>44651</v>
      </c>
    </row>
    <row r="201" spans="1:4" ht="28.5">
      <c r="A201" s="61">
        <v>1</v>
      </c>
      <c r="B201" s="24" t="s">
        <v>207</v>
      </c>
      <c r="C201" s="101"/>
      <c r="D201" s="101"/>
    </row>
    <row r="202" spans="1:4" ht="15">
      <c r="A202" s="10" t="s">
        <v>124</v>
      </c>
      <c r="B202" s="11" t="s">
        <v>138</v>
      </c>
      <c r="C202" s="8">
        <v>396420800</v>
      </c>
      <c r="D202" s="8">
        <v>299840700</v>
      </c>
    </row>
    <row r="203" spans="1:4" ht="15">
      <c r="A203" s="10" t="s">
        <v>126</v>
      </c>
      <c r="B203" s="11" t="s">
        <v>139</v>
      </c>
      <c r="C203" s="8">
        <v>1079334000</v>
      </c>
      <c r="D203" s="8">
        <v>829334000</v>
      </c>
    </row>
    <row r="204" spans="1:4" ht="15">
      <c r="A204" s="10" t="s">
        <v>67</v>
      </c>
      <c r="B204" s="11" t="s">
        <v>140</v>
      </c>
      <c r="C204" s="64">
        <v>20000000</v>
      </c>
      <c r="D204" s="64">
        <v>20000000</v>
      </c>
    </row>
    <row r="205" spans="1:9" ht="14.25" customHeight="1">
      <c r="A205" s="10" t="s">
        <v>141</v>
      </c>
      <c r="B205" s="11" t="s">
        <v>142</v>
      </c>
      <c r="C205" s="8"/>
      <c r="D205" s="8"/>
      <c r="H205" s="16"/>
      <c r="I205" s="16"/>
    </row>
    <row r="206" spans="1:9" ht="14.25" customHeight="1">
      <c r="A206" s="132"/>
      <c r="B206" s="159" t="s">
        <v>143</v>
      </c>
      <c r="C206" s="8"/>
      <c r="D206" s="8"/>
      <c r="H206" s="160"/>
      <c r="I206" s="160"/>
    </row>
    <row r="207" spans="1:4" ht="15">
      <c r="A207" s="30">
        <v>2</v>
      </c>
      <c r="B207" s="24" t="s">
        <v>144</v>
      </c>
      <c r="C207" s="8"/>
      <c r="D207" s="8"/>
    </row>
    <row r="208" spans="1:4" ht="15">
      <c r="A208" s="10" t="s">
        <v>145</v>
      </c>
      <c r="B208" s="11" t="s">
        <v>77</v>
      </c>
      <c r="C208" s="8">
        <v>0</v>
      </c>
      <c r="D208" s="8"/>
    </row>
    <row r="209" spans="1:4" ht="15">
      <c r="A209" s="10" t="s">
        <v>68</v>
      </c>
      <c r="B209" s="11" t="s">
        <v>79</v>
      </c>
      <c r="C209" s="8">
        <v>0</v>
      </c>
      <c r="D209" s="8"/>
    </row>
    <row r="210" spans="1:4" ht="15">
      <c r="A210" s="10" t="s">
        <v>146</v>
      </c>
      <c r="B210" s="11" t="s">
        <v>82</v>
      </c>
      <c r="C210" s="8">
        <v>37714281</v>
      </c>
      <c r="D210" s="8">
        <v>37714281</v>
      </c>
    </row>
    <row r="211" spans="1:4" ht="28.5">
      <c r="A211" s="10" t="s">
        <v>147</v>
      </c>
      <c r="B211" s="11" t="s">
        <v>84</v>
      </c>
      <c r="C211" s="64">
        <v>7750000</v>
      </c>
      <c r="D211" s="64">
        <v>369371477</v>
      </c>
    </row>
    <row r="212" spans="1:4" ht="15">
      <c r="A212" s="161" t="s">
        <v>148</v>
      </c>
      <c r="B212" s="162"/>
      <c r="C212" s="163"/>
      <c r="D212" s="164"/>
    </row>
    <row r="213" spans="1:4" ht="15">
      <c r="A213" s="10" t="s">
        <v>69</v>
      </c>
      <c r="B213" s="11" t="s">
        <v>129</v>
      </c>
      <c r="C213" s="8"/>
      <c r="D213" s="8"/>
    </row>
    <row r="214" spans="1:4" ht="15">
      <c r="A214" s="30">
        <v>3</v>
      </c>
      <c r="B214" s="24" t="s">
        <v>149</v>
      </c>
      <c r="C214" s="165"/>
      <c r="D214" s="8"/>
    </row>
    <row r="215" spans="1:4" ht="15">
      <c r="A215" s="10" t="s">
        <v>70</v>
      </c>
      <c r="B215" s="11" t="s">
        <v>150</v>
      </c>
      <c r="C215" s="64">
        <v>353512988.56</v>
      </c>
      <c r="D215" s="166">
        <v>293448342.49</v>
      </c>
    </row>
    <row r="216" spans="1:5" ht="12.75" customHeight="1">
      <c r="A216" s="161" t="s">
        <v>148</v>
      </c>
      <c r="B216" s="162"/>
      <c r="C216" s="163"/>
      <c r="D216" s="164"/>
      <c r="E216" s="167"/>
    </row>
    <row r="217" spans="1:4" ht="28.5">
      <c r="A217" s="10" t="s">
        <v>151</v>
      </c>
      <c r="B217" s="11" t="s">
        <v>152</v>
      </c>
      <c r="C217" s="64">
        <v>202594387.16</v>
      </c>
      <c r="D217" s="64">
        <v>174498050.715</v>
      </c>
    </row>
    <row r="218" spans="1:4" ht="28.5">
      <c r="A218" s="10" t="s">
        <v>71</v>
      </c>
      <c r="B218" s="11" t="s">
        <v>153</v>
      </c>
      <c r="C218" s="168">
        <f>C215-C217</f>
        <v>150918601.4</v>
      </c>
      <c r="D218" s="168">
        <f>D215-D217</f>
        <v>118950291.775</v>
      </c>
    </row>
    <row r="219" ht="15"/>
    <row r="220" spans="1:7" ht="30" customHeight="1">
      <c r="A220" s="169" t="s">
        <v>256</v>
      </c>
      <c r="B220" s="9"/>
      <c r="C220" s="9"/>
      <c r="D220" s="40"/>
      <c r="E220" s="9"/>
      <c r="F220" s="9"/>
      <c r="G220" s="9"/>
    </row>
    <row r="221" spans="1:9" ht="30.75" customHeight="1">
      <c r="A221" s="190" t="s">
        <v>0</v>
      </c>
      <c r="B221" s="178" t="s">
        <v>1</v>
      </c>
      <c r="C221" s="179"/>
      <c r="D221" s="180"/>
      <c r="E221" s="193" t="s">
        <v>226</v>
      </c>
      <c r="F221" s="194"/>
      <c r="G221" s="195"/>
      <c r="H221" s="172" t="s">
        <v>2</v>
      </c>
      <c r="I221" s="173"/>
    </row>
    <row r="222" spans="1:9" ht="25.5">
      <c r="A222" s="191"/>
      <c r="B222" s="130" t="s">
        <v>219</v>
      </c>
      <c r="C222" s="28" t="s">
        <v>220</v>
      </c>
      <c r="D222" s="38" t="s">
        <v>221</v>
      </c>
      <c r="E222" s="30" t="s">
        <v>219</v>
      </c>
      <c r="F222" s="28" t="s">
        <v>225</v>
      </c>
      <c r="G222" s="28" t="s">
        <v>222</v>
      </c>
      <c r="H222" s="28" t="s">
        <v>223</v>
      </c>
      <c r="I222" s="28" t="s">
        <v>224</v>
      </c>
    </row>
    <row r="223" spans="1:9" ht="15">
      <c r="A223" s="192"/>
      <c r="B223" s="30">
        <v>1</v>
      </c>
      <c r="C223" s="30">
        <v>2</v>
      </c>
      <c r="D223" s="39" t="s">
        <v>3</v>
      </c>
      <c r="E223" s="30">
        <v>4</v>
      </c>
      <c r="F223" s="30">
        <v>5</v>
      </c>
      <c r="G223" s="31" t="s">
        <v>4</v>
      </c>
      <c r="H223" s="30" t="s">
        <v>5</v>
      </c>
      <c r="I223" s="30">
        <v>8</v>
      </c>
    </row>
    <row r="224" spans="1:9" ht="15">
      <c r="A224" s="32" t="s">
        <v>6</v>
      </c>
      <c r="B224" s="26"/>
      <c r="C224" s="26"/>
      <c r="D224" s="42"/>
      <c r="E224" s="73">
        <v>2488868.53</v>
      </c>
      <c r="F224" s="42"/>
      <c r="G224" s="74">
        <f aca="true" t="shared" si="21" ref="G224:G232">E224-F224</f>
        <v>2488868.53</v>
      </c>
      <c r="H224" s="74">
        <f aca="true" t="shared" si="22" ref="H224:H232">D224+G224</f>
        <v>2488868.53</v>
      </c>
      <c r="I224" s="54"/>
    </row>
    <row r="225" spans="1:9" ht="15">
      <c r="A225" s="29" t="s">
        <v>7</v>
      </c>
      <c r="B225" s="27"/>
      <c r="C225" s="27"/>
      <c r="D225" s="25"/>
      <c r="E225" s="64">
        <v>114016</v>
      </c>
      <c r="F225" s="8"/>
      <c r="G225" s="62">
        <f t="shared" si="21"/>
        <v>114016</v>
      </c>
      <c r="H225" s="62">
        <f t="shared" si="22"/>
        <v>114016</v>
      </c>
      <c r="I225" s="55"/>
    </row>
    <row r="226" spans="1:9" ht="15">
      <c r="A226" s="29" t="s">
        <v>227</v>
      </c>
      <c r="B226" s="11"/>
      <c r="C226" s="11"/>
      <c r="D226" s="8"/>
      <c r="E226" s="170">
        <v>524533.75</v>
      </c>
      <c r="F226" s="8"/>
      <c r="G226" s="62">
        <f t="shared" si="21"/>
        <v>524533.75</v>
      </c>
      <c r="H226" s="62">
        <f t="shared" si="22"/>
        <v>524533.75</v>
      </c>
      <c r="I226" s="55"/>
    </row>
    <row r="227" spans="1:9" ht="15">
      <c r="A227" s="29" t="s">
        <v>8</v>
      </c>
      <c r="B227" s="27"/>
      <c r="C227" s="11"/>
      <c r="D227" s="25"/>
      <c r="E227" s="64"/>
      <c r="F227" s="8"/>
      <c r="G227" s="62">
        <f t="shared" si="21"/>
        <v>0</v>
      </c>
      <c r="H227" s="62">
        <f t="shared" si="22"/>
        <v>0</v>
      </c>
      <c r="I227" s="55"/>
    </row>
    <row r="228" spans="1:9" ht="15">
      <c r="A228" s="29" t="s">
        <v>9</v>
      </c>
      <c r="B228" s="11"/>
      <c r="C228" s="11"/>
      <c r="D228" s="8"/>
      <c r="E228" s="64"/>
      <c r="F228" s="8"/>
      <c r="G228" s="62">
        <f t="shared" si="21"/>
        <v>0</v>
      </c>
      <c r="H228" s="62">
        <f t="shared" si="22"/>
        <v>0</v>
      </c>
      <c r="I228" s="55"/>
    </row>
    <row r="229" spans="1:9" ht="15">
      <c r="A229" s="29" t="s">
        <v>10</v>
      </c>
      <c r="B229" s="11"/>
      <c r="C229" s="11"/>
      <c r="D229" s="8"/>
      <c r="E229" s="64">
        <v>33412.5</v>
      </c>
      <c r="F229" s="8"/>
      <c r="G229" s="62">
        <f t="shared" si="21"/>
        <v>33412.5</v>
      </c>
      <c r="H229" s="62">
        <f t="shared" si="22"/>
        <v>33412.5</v>
      </c>
      <c r="I229" s="55"/>
    </row>
    <row r="230" spans="1:9" ht="15">
      <c r="A230" s="171" t="s">
        <v>246</v>
      </c>
      <c r="B230" s="11"/>
      <c r="C230" s="11"/>
      <c r="D230" s="8"/>
      <c r="E230" s="73">
        <v>74747.75</v>
      </c>
      <c r="F230" s="8"/>
      <c r="G230" s="62">
        <f t="shared" si="21"/>
        <v>74747.75</v>
      </c>
      <c r="H230" s="62">
        <f t="shared" si="22"/>
        <v>74747.75</v>
      </c>
      <c r="I230" s="55"/>
    </row>
    <row r="231" spans="1:9" ht="15">
      <c r="A231" s="171" t="s">
        <v>245</v>
      </c>
      <c r="B231" s="11"/>
      <c r="C231" s="11"/>
      <c r="D231" s="8"/>
      <c r="E231" s="73"/>
      <c r="F231" s="8"/>
      <c r="G231" s="62">
        <f t="shared" si="21"/>
        <v>0</v>
      </c>
      <c r="H231" s="62">
        <f t="shared" si="22"/>
        <v>0</v>
      </c>
      <c r="I231" s="55"/>
    </row>
    <row r="232" spans="1:9" ht="15">
      <c r="A232" s="29" t="s">
        <v>234</v>
      </c>
      <c r="B232" s="11"/>
      <c r="C232" s="11"/>
      <c r="D232" s="8"/>
      <c r="E232" s="64">
        <v>61848.45</v>
      </c>
      <c r="F232" s="8"/>
      <c r="G232" s="62">
        <f t="shared" si="21"/>
        <v>61848.45</v>
      </c>
      <c r="H232" s="62">
        <f t="shared" si="22"/>
        <v>61848.45</v>
      </c>
      <c r="I232" s="55"/>
    </row>
    <row r="233" ht="24" customHeight="1">
      <c r="E233" s="5"/>
    </row>
    <row r="234" spans="1:7" ht="30" customHeight="1">
      <c r="A234" s="133" t="s">
        <v>249</v>
      </c>
      <c r="B234" s="9"/>
      <c r="C234" s="9"/>
      <c r="D234" s="40"/>
      <c r="E234" s="9"/>
      <c r="F234" s="9"/>
      <c r="G234" s="9"/>
    </row>
    <row r="235" spans="1:9" ht="30.75" customHeight="1">
      <c r="A235" s="190" t="s">
        <v>0</v>
      </c>
      <c r="B235" s="178" t="s">
        <v>1</v>
      </c>
      <c r="C235" s="179"/>
      <c r="D235" s="180"/>
      <c r="E235" s="193" t="s">
        <v>226</v>
      </c>
      <c r="F235" s="194"/>
      <c r="G235" s="195"/>
      <c r="H235" s="172" t="s">
        <v>2</v>
      </c>
      <c r="I235" s="173"/>
    </row>
    <row r="236" spans="1:9" ht="25.5">
      <c r="A236" s="191"/>
      <c r="B236" s="130" t="s">
        <v>219</v>
      </c>
      <c r="C236" s="28" t="s">
        <v>220</v>
      </c>
      <c r="D236" s="38" t="s">
        <v>221</v>
      </c>
      <c r="E236" s="30" t="s">
        <v>219</v>
      </c>
      <c r="F236" s="28" t="s">
        <v>225</v>
      </c>
      <c r="G236" s="28" t="s">
        <v>222</v>
      </c>
      <c r="H236" s="28" t="s">
        <v>223</v>
      </c>
      <c r="I236" s="28" t="s">
        <v>224</v>
      </c>
    </row>
    <row r="237" spans="1:9" ht="15">
      <c r="A237" s="192"/>
      <c r="B237" s="30">
        <v>1</v>
      </c>
      <c r="C237" s="30">
        <v>2</v>
      </c>
      <c r="D237" s="39" t="s">
        <v>3</v>
      </c>
      <c r="E237" s="30">
        <v>4</v>
      </c>
      <c r="F237" s="30">
        <v>5</v>
      </c>
      <c r="G237" s="31" t="s">
        <v>4</v>
      </c>
      <c r="H237" s="30" t="s">
        <v>5</v>
      </c>
      <c r="I237" s="30">
        <v>8</v>
      </c>
    </row>
    <row r="238" spans="1:9" ht="15">
      <c r="A238" s="32" t="s">
        <v>6</v>
      </c>
      <c r="B238" s="26"/>
      <c r="C238" s="26"/>
      <c r="D238" s="42"/>
      <c r="E238" s="73">
        <v>952438.52</v>
      </c>
      <c r="F238" s="42"/>
      <c r="G238" s="74">
        <f aca="true" t="shared" si="23" ref="G238:G246">E238-F238</f>
        <v>952438.52</v>
      </c>
      <c r="H238" s="74">
        <f aca="true" t="shared" si="24" ref="H238:H246">D238+G238</f>
        <v>952438.52</v>
      </c>
      <c r="I238" s="54"/>
    </row>
    <row r="239" spans="1:9" ht="15">
      <c r="A239" s="29" t="s">
        <v>7</v>
      </c>
      <c r="B239" s="27"/>
      <c r="C239" s="27"/>
      <c r="D239" s="25"/>
      <c r="E239" s="73">
        <v>219221</v>
      </c>
      <c r="F239" s="8"/>
      <c r="G239" s="62">
        <f t="shared" si="23"/>
        <v>219221</v>
      </c>
      <c r="H239" s="62">
        <f t="shared" si="24"/>
        <v>219221</v>
      </c>
      <c r="I239" s="55"/>
    </row>
    <row r="240" spans="1:9" ht="15">
      <c r="A240" s="29" t="s">
        <v>227</v>
      </c>
      <c r="B240" s="11"/>
      <c r="C240" s="11"/>
      <c r="D240" s="8"/>
      <c r="E240" s="73">
        <v>164322</v>
      </c>
      <c r="F240" s="8"/>
      <c r="G240" s="62">
        <f t="shared" si="23"/>
        <v>164322</v>
      </c>
      <c r="H240" s="62">
        <f t="shared" si="24"/>
        <v>164322</v>
      </c>
      <c r="I240" s="55"/>
    </row>
    <row r="241" spans="1:9" ht="15">
      <c r="A241" s="29" t="s">
        <v>8</v>
      </c>
      <c r="B241" s="27"/>
      <c r="C241" s="11"/>
      <c r="D241" s="25"/>
      <c r="E241" s="73"/>
      <c r="F241" s="8"/>
      <c r="G241" s="62">
        <f t="shared" si="23"/>
        <v>0</v>
      </c>
      <c r="H241" s="62">
        <f t="shared" si="24"/>
        <v>0</v>
      </c>
      <c r="I241" s="55"/>
    </row>
    <row r="242" spans="1:9" ht="15">
      <c r="A242" s="29" t="s">
        <v>9</v>
      </c>
      <c r="B242" s="11"/>
      <c r="C242" s="11"/>
      <c r="D242" s="8"/>
      <c r="E242" s="73">
        <v>16266.25</v>
      </c>
      <c r="F242" s="8"/>
      <c r="G242" s="62">
        <f t="shared" si="23"/>
        <v>16266.25</v>
      </c>
      <c r="H242" s="62">
        <f t="shared" si="24"/>
        <v>16266.25</v>
      </c>
      <c r="I242" s="55"/>
    </row>
    <row r="243" spans="1:9" ht="15">
      <c r="A243" s="29" t="s">
        <v>10</v>
      </c>
      <c r="B243" s="11"/>
      <c r="C243" s="11"/>
      <c r="D243" s="8"/>
      <c r="E243" s="73">
        <v>188468.75</v>
      </c>
      <c r="F243" s="8"/>
      <c r="G243" s="62">
        <f t="shared" si="23"/>
        <v>188468.75</v>
      </c>
      <c r="H243" s="62">
        <f t="shared" si="24"/>
        <v>188468.75</v>
      </c>
      <c r="I243" s="55"/>
    </row>
    <row r="244" spans="1:9" ht="15">
      <c r="A244" s="29" t="s">
        <v>245</v>
      </c>
      <c r="B244" s="11"/>
      <c r="C244" s="11"/>
      <c r="D244" s="8"/>
      <c r="E244" s="73">
        <v>812.25</v>
      </c>
      <c r="F244" s="8"/>
      <c r="G244" s="62">
        <f t="shared" si="23"/>
        <v>812.25</v>
      </c>
      <c r="H244" s="62">
        <f t="shared" si="24"/>
        <v>812.25</v>
      </c>
      <c r="I244" s="55"/>
    </row>
    <row r="245" spans="1:9" ht="15">
      <c r="A245" s="29" t="s">
        <v>246</v>
      </c>
      <c r="B245" s="11"/>
      <c r="C245" s="11"/>
      <c r="D245" s="8"/>
      <c r="E245" s="73">
        <v>343332</v>
      </c>
      <c r="F245" s="8"/>
      <c r="G245" s="62">
        <f t="shared" si="23"/>
        <v>343332</v>
      </c>
      <c r="H245" s="62">
        <f t="shared" si="24"/>
        <v>343332</v>
      </c>
      <c r="I245" s="55"/>
    </row>
    <row r="246" spans="1:9" ht="15">
      <c r="A246" s="29" t="s">
        <v>234</v>
      </c>
      <c r="B246" s="11"/>
      <c r="C246" s="11"/>
      <c r="D246" s="8"/>
      <c r="E246" s="73">
        <v>64283.35</v>
      </c>
      <c r="F246" s="8"/>
      <c r="G246" s="62">
        <f t="shared" si="23"/>
        <v>64283.35</v>
      </c>
      <c r="H246" s="62">
        <f t="shared" si="24"/>
        <v>64283.35</v>
      </c>
      <c r="I246" s="55"/>
    </row>
    <row r="247" spans="1:9" ht="15">
      <c r="A247" s="19"/>
      <c r="B247" s="20"/>
      <c r="C247" s="20"/>
      <c r="D247" s="43"/>
      <c r="E247" s="21"/>
      <c r="F247" s="2"/>
      <c r="G247" s="22"/>
      <c r="H247" s="22"/>
      <c r="I247" s="23"/>
    </row>
    <row r="248" spans="1:4" ht="15" customHeight="1">
      <c r="A248" s="196" t="s">
        <v>237</v>
      </c>
      <c r="B248" s="196"/>
      <c r="C248" s="196"/>
      <c r="D248" s="196"/>
    </row>
    <row r="249" spans="1:7" ht="15">
      <c r="A249" s="199"/>
      <c r="B249" s="182" t="s">
        <v>154</v>
      </c>
      <c r="C249" s="182"/>
      <c r="D249" s="182" t="s">
        <v>155</v>
      </c>
      <c r="E249" s="182"/>
      <c r="F249" s="182" t="s">
        <v>103</v>
      </c>
      <c r="G249" s="182"/>
    </row>
    <row r="250" spans="1:7" ht="15">
      <c r="A250" s="199"/>
      <c r="B250" s="53">
        <v>45016</v>
      </c>
      <c r="C250" s="45">
        <v>44651</v>
      </c>
      <c r="D250" s="53">
        <v>45016</v>
      </c>
      <c r="E250" s="45">
        <v>44651</v>
      </c>
      <c r="F250" s="53">
        <v>45016</v>
      </c>
      <c r="G250" s="45">
        <v>44651</v>
      </c>
    </row>
    <row r="251" spans="1:7" ht="57">
      <c r="A251" s="128" t="s">
        <v>156</v>
      </c>
      <c r="B251" s="3">
        <v>216478462.34000003</v>
      </c>
      <c r="C251" s="3">
        <v>55684256.919999994</v>
      </c>
      <c r="D251" s="3">
        <v>244501779.18</v>
      </c>
      <c r="E251" s="3">
        <v>312672433.56</v>
      </c>
      <c r="F251" s="3">
        <v>75033364.3</v>
      </c>
      <c r="G251" s="3">
        <v>483680445.14</v>
      </c>
    </row>
    <row r="252" spans="1:7" ht="42.75">
      <c r="A252" s="128" t="s">
        <v>157</v>
      </c>
      <c r="B252" s="3">
        <v>800000000</v>
      </c>
      <c r="C252" s="3">
        <v>300000000</v>
      </c>
      <c r="D252" s="63">
        <v>417620199</v>
      </c>
      <c r="E252" s="63">
        <v>498266895</v>
      </c>
      <c r="F252" s="63">
        <v>124698889.46</v>
      </c>
      <c r="G252" s="63">
        <v>113451686.75</v>
      </c>
    </row>
    <row r="253" spans="1:7" ht="15">
      <c r="A253" s="128" t="s">
        <v>119</v>
      </c>
      <c r="B253" s="3">
        <v>440000000</v>
      </c>
      <c r="C253" s="3">
        <v>440000000</v>
      </c>
      <c r="D253" s="3"/>
      <c r="E253" s="3"/>
      <c r="F253" s="3"/>
      <c r="G253" s="3"/>
    </row>
    <row r="254" ht="11.25" customHeight="1"/>
    <row r="255" spans="1:3" ht="18">
      <c r="A255" s="9" t="s">
        <v>238</v>
      </c>
      <c r="B255" s="9"/>
      <c r="C255" s="9"/>
    </row>
    <row r="256" spans="1:4" ht="15">
      <c r="A256" s="33" t="s">
        <v>11</v>
      </c>
      <c r="B256" s="24" t="s">
        <v>158</v>
      </c>
      <c r="C256" s="53">
        <v>45016</v>
      </c>
      <c r="D256" s="45">
        <v>44651</v>
      </c>
    </row>
    <row r="257" spans="1:4" ht="15" customHeight="1">
      <c r="A257" s="10">
        <v>1</v>
      </c>
      <c r="B257" s="11" t="s">
        <v>159</v>
      </c>
      <c r="C257" s="63">
        <v>11290568041.050003</v>
      </c>
      <c r="D257" s="8">
        <v>9409655853.039997</v>
      </c>
    </row>
    <row r="258" spans="1:4" ht="42.75">
      <c r="A258" s="58" t="s">
        <v>46</v>
      </c>
      <c r="B258" s="34" t="s">
        <v>160</v>
      </c>
      <c r="C258" s="63">
        <f>C257-C259</f>
        <v>10604317197.800003</v>
      </c>
      <c r="D258" s="63">
        <f>D257-D259</f>
        <v>9069886231.139997</v>
      </c>
    </row>
    <row r="259" spans="1:4" ht="33" customHeight="1">
      <c r="A259" s="58" t="s">
        <v>48</v>
      </c>
      <c r="B259" s="11" t="s">
        <v>161</v>
      </c>
      <c r="C259" s="63">
        <v>686250843.2500001</v>
      </c>
      <c r="D259" s="63">
        <v>339769621.9</v>
      </c>
    </row>
    <row r="260" spans="1:4" ht="28.5">
      <c r="A260" s="58" t="s">
        <v>76</v>
      </c>
      <c r="B260" s="11" t="s">
        <v>162</v>
      </c>
      <c r="C260" s="8"/>
      <c r="D260" s="8"/>
    </row>
    <row r="261" spans="1:4" ht="15">
      <c r="A261" s="10">
        <v>2</v>
      </c>
      <c r="B261" s="11" t="s">
        <v>163</v>
      </c>
      <c r="C261" s="8"/>
      <c r="D261" s="8"/>
    </row>
    <row r="262" spans="1:5" ht="15">
      <c r="A262" s="10">
        <v>3</v>
      </c>
      <c r="B262" s="24" t="s">
        <v>164</v>
      </c>
      <c r="C262" s="168">
        <f>C258+C259</f>
        <v>11290568041.050003</v>
      </c>
      <c r="D262" s="168">
        <f>D258+D259</f>
        <v>9409655853.039997</v>
      </c>
      <c r="E262" s="4"/>
    </row>
    <row r="263" ht="9" customHeight="1"/>
    <row r="264" spans="1:2" ht="18" customHeight="1">
      <c r="A264" s="9" t="s">
        <v>239</v>
      </c>
      <c r="B264" s="9"/>
    </row>
    <row r="265" spans="1:4" ht="15">
      <c r="A265" s="129" t="s">
        <v>165</v>
      </c>
      <c r="B265" s="49" t="s">
        <v>166</v>
      </c>
      <c r="C265" s="53">
        <v>45016</v>
      </c>
      <c r="D265" s="45">
        <v>44651</v>
      </c>
    </row>
    <row r="266" spans="1:4" ht="42.75">
      <c r="A266" s="10">
        <v>1</v>
      </c>
      <c r="B266" s="128" t="s">
        <v>204</v>
      </c>
      <c r="C266" s="111">
        <v>0.01366490943255345</v>
      </c>
      <c r="D266" s="111">
        <v>0.01668849858100572</v>
      </c>
    </row>
    <row r="267" spans="1:4" ht="42.75">
      <c r="A267" s="10">
        <v>2</v>
      </c>
      <c r="B267" s="128" t="s">
        <v>167</v>
      </c>
      <c r="C267" s="112">
        <v>0.0003056311360276946</v>
      </c>
      <c r="D267" s="112">
        <v>0.00014627484134976812</v>
      </c>
    </row>
    <row r="268" spans="1:5" ht="42.75">
      <c r="A268" s="10">
        <v>3</v>
      </c>
      <c r="B268" s="128" t="s">
        <v>168</v>
      </c>
      <c r="C268" s="112">
        <v>0.003624980811866376</v>
      </c>
      <c r="D268" s="113">
        <v>0.0007163388526064618</v>
      </c>
      <c r="E268" s="69"/>
    </row>
    <row r="269" spans="1:4" ht="15">
      <c r="A269" s="10">
        <v>4</v>
      </c>
      <c r="B269" s="128" t="s">
        <v>169</v>
      </c>
      <c r="C269" s="112">
        <v>0.002718735608899782</v>
      </c>
      <c r="D269" s="113">
        <v>0.000546971206721735</v>
      </c>
    </row>
    <row r="270" spans="1:4" ht="42.75">
      <c r="A270" s="10">
        <v>5</v>
      </c>
      <c r="B270" s="128" t="s">
        <v>170</v>
      </c>
      <c r="C270" s="114">
        <v>131259374.34125629</v>
      </c>
      <c r="D270" s="114">
        <v>108599944.34011796</v>
      </c>
    </row>
    <row r="271" spans="1:4" ht="16.5" customHeight="1">
      <c r="A271" s="10">
        <v>6</v>
      </c>
      <c r="B271" s="128" t="s">
        <v>171</v>
      </c>
      <c r="C271" s="114">
        <v>257113.79880281535</v>
      </c>
      <c r="D271" s="114">
        <v>38120.1636221643</v>
      </c>
    </row>
    <row r="272" ht="9" customHeight="1"/>
    <row r="273" spans="1:8" ht="18">
      <c r="A273" s="9" t="s">
        <v>240</v>
      </c>
      <c r="B273" s="9"/>
      <c r="C273" s="9"/>
      <c r="D273" s="40"/>
      <c r="E273" s="9"/>
      <c r="F273" s="16"/>
      <c r="H273" s="17"/>
    </row>
    <row r="274" spans="1:7" ht="15">
      <c r="A274" s="35" t="s">
        <v>172</v>
      </c>
      <c r="B274" s="200" t="s">
        <v>173</v>
      </c>
      <c r="C274" s="200"/>
      <c r="D274" s="200" t="s">
        <v>174</v>
      </c>
      <c r="E274" s="200"/>
      <c r="F274" s="18"/>
      <c r="G274" s="17"/>
    </row>
    <row r="275" spans="1:5" ht="28.5">
      <c r="A275" s="128"/>
      <c r="B275" s="36" t="s">
        <v>175</v>
      </c>
      <c r="C275" s="36" t="s">
        <v>176</v>
      </c>
      <c r="D275" s="44" t="s">
        <v>175</v>
      </c>
      <c r="E275" s="36" t="s">
        <v>176</v>
      </c>
    </row>
    <row r="276" spans="1:5" ht="15">
      <c r="A276" s="128"/>
      <c r="B276" s="128"/>
      <c r="C276" s="128"/>
      <c r="D276" s="3"/>
      <c r="E276" s="128"/>
    </row>
    <row r="277" spans="1:5" ht="15">
      <c r="A277" s="128"/>
      <c r="B277" s="128"/>
      <c r="C277" s="128"/>
      <c r="D277" s="3"/>
      <c r="E277" s="128"/>
    </row>
    <row r="278" spans="1:5" ht="15">
      <c r="A278" s="128"/>
      <c r="B278" s="128"/>
      <c r="C278" s="128"/>
      <c r="D278" s="3"/>
      <c r="E278" s="128"/>
    </row>
    <row r="280" spans="1:3" ht="18">
      <c r="A280" s="9" t="s">
        <v>241</v>
      </c>
      <c r="B280" s="9"/>
      <c r="C280" s="9"/>
    </row>
    <row r="281" spans="1:4" ht="15">
      <c r="A281" s="33" t="s">
        <v>11</v>
      </c>
      <c r="B281" s="24" t="s">
        <v>158</v>
      </c>
      <c r="C281" s="53">
        <v>45016</v>
      </c>
      <c r="D281" s="45">
        <v>44651</v>
      </c>
    </row>
    <row r="282" spans="1:4" ht="28.5">
      <c r="A282" s="10">
        <v>1</v>
      </c>
      <c r="B282" s="37" t="s">
        <v>177</v>
      </c>
      <c r="C282" s="128"/>
      <c r="D282" s="3"/>
    </row>
    <row r="283" spans="1:4" ht="29.25">
      <c r="A283" s="10">
        <v>2</v>
      </c>
      <c r="B283" s="34" t="s">
        <v>178</v>
      </c>
      <c r="C283" s="128"/>
      <c r="D283" s="3"/>
    </row>
    <row r="284" spans="1:4" ht="28.5">
      <c r="A284" s="10">
        <v>3</v>
      </c>
      <c r="B284" s="37" t="s">
        <v>179</v>
      </c>
      <c r="C284" s="11"/>
      <c r="D284" s="8"/>
    </row>
    <row r="285" spans="1:4" ht="28.5">
      <c r="A285" s="10">
        <v>4</v>
      </c>
      <c r="B285" s="37" t="s">
        <v>180</v>
      </c>
      <c r="C285" s="128"/>
      <c r="D285" s="3"/>
    </row>
    <row r="286" ht="10.5" customHeight="1"/>
    <row r="287" spans="1:2" ht="18">
      <c r="A287" s="9" t="s">
        <v>242</v>
      </c>
      <c r="B287" s="9"/>
    </row>
    <row r="288" spans="1:8" ht="15">
      <c r="A288" s="201" t="s">
        <v>181</v>
      </c>
      <c r="B288" s="182" t="s">
        <v>182</v>
      </c>
      <c r="C288" s="197" t="s">
        <v>228</v>
      </c>
      <c r="D288" s="188" t="s">
        <v>183</v>
      </c>
      <c r="E288" s="129" t="s">
        <v>184</v>
      </c>
      <c r="F288" s="129" t="s">
        <v>185</v>
      </c>
      <c r="G288" s="182" t="s">
        <v>186</v>
      </c>
      <c r="H288" s="197" t="s">
        <v>187</v>
      </c>
    </row>
    <row r="289" spans="1:8" ht="28.5">
      <c r="A289" s="201"/>
      <c r="B289" s="182"/>
      <c r="C289" s="198"/>
      <c r="D289" s="189"/>
      <c r="E289" s="58" t="s">
        <v>230</v>
      </c>
      <c r="F289" s="58" t="s">
        <v>229</v>
      </c>
      <c r="G289" s="182"/>
      <c r="H289" s="198"/>
    </row>
    <row r="290" spans="1:8" ht="15">
      <c r="A290" s="10">
        <v>1</v>
      </c>
      <c r="B290" s="10">
        <v>2</v>
      </c>
      <c r="C290" s="10">
        <v>3</v>
      </c>
      <c r="D290" s="115">
        <v>4</v>
      </c>
      <c r="E290" s="10">
        <v>5</v>
      </c>
      <c r="F290" s="10" t="s">
        <v>188</v>
      </c>
      <c r="G290" s="10" t="s">
        <v>189</v>
      </c>
      <c r="H290" s="10">
        <v>8</v>
      </c>
    </row>
    <row r="291" spans="1:8" ht="15">
      <c r="A291" s="53">
        <v>45016</v>
      </c>
      <c r="B291" s="78">
        <f>C177</f>
        <v>165367064.75</v>
      </c>
      <c r="C291" s="78">
        <v>-242192080.44</v>
      </c>
      <c r="D291" s="78">
        <v>-135680991.58200002</v>
      </c>
      <c r="E291" s="78">
        <v>-93866380.17999998</v>
      </c>
      <c r="F291" s="78">
        <f>60%*C291</f>
        <v>-145315248.264</v>
      </c>
      <c r="G291" s="78">
        <f>F291-E291-D291</f>
        <v>84232123.498</v>
      </c>
      <c r="H291" s="116"/>
    </row>
    <row r="292" spans="1:8" ht="15">
      <c r="A292" s="45">
        <v>44651</v>
      </c>
      <c r="B292" s="78">
        <v>407559145.19</v>
      </c>
      <c r="C292" s="78">
        <v>-141386718.43</v>
      </c>
      <c r="D292" s="63">
        <v>-87449794.08600003</v>
      </c>
      <c r="E292" s="78">
        <v>-47532584.09000002</v>
      </c>
      <c r="F292" s="78">
        <f>60%*C292</f>
        <v>-84832031.058</v>
      </c>
      <c r="G292" s="78">
        <f>F292-E292-D292</f>
        <v>50150347.118000045</v>
      </c>
      <c r="H292" s="116"/>
    </row>
    <row r="293" ht="10.5" customHeight="1">
      <c r="C293" s="4"/>
    </row>
    <row r="294" spans="1:3" ht="18">
      <c r="A294" s="9" t="s">
        <v>243</v>
      </c>
      <c r="B294" s="9"/>
      <c r="C294" s="9"/>
    </row>
    <row r="295" spans="1:5" ht="15">
      <c r="A295" s="127" t="s">
        <v>11</v>
      </c>
      <c r="B295" s="127" t="s">
        <v>190</v>
      </c>
      <c r="C295" s="127" t="s">
        <v>231</v>
      </c>
      <c r="D295" s="53">
        <v>45016</v>
      </c>
      <c r="E295" s="45">
        <v>44651</v>
      </c>
    </row>
    <row r="296" spans="1:5" ht="14.25" customHeight="1">
      <c r="A296" s="117">
        <v>1</v>
      </c>
      <c r="B296" s="118" t="s">
        <v>191</v>
      </c>
      <c r="C296" s="119"/>
      <c r="D296" s="120">
        <v>1484215382.24</v>
      </c>
      <c r="E296" s="121">
        <v>1477871919.2503998</v>
      </c>
    </row>
    <row r="297" spans="1:6" ht="15">
      <c r="A297" s="10">
        <v>2</v>
      </c>
      <c r="B297" s="83" t="s">
        <v>192</v>
      </c>
      <c r="C297" s="11"/>
      <c r="D297" s="125">
        <v>0.127579131913826</v>
      </c>
      <c r="E297" s="126">
        <v>0.146658833472777</v>
      </c>
      <c r="F297" s="69"/>
    </row>
    <row r="298" spans="1:7" ht="15">
      <c r="A298" s="122">
        <v>3</v>
      </c>
      <c r="B298" s="118" t="s">
        <v>193</v>
      </c>
      <c r="C298" s="123"/>
      <c r="D298" s="124">
        <v>6535891020.66</v>
      </c>
      <c r="E298" s="124">
        <v>4277178642.0299997</v>
      </c>
      <c r="F298" s="69"/>
      <c r="G298" s="69"/>
    </row>
    <row r="299" spans="1:7" ht="15">
      <c r="A299" s="10">
        <v>4</v>
      </c>
      <c r="B299" s="83" t="s">
        <v>194</v>
      </c>
      <c r="C299" s="11"/>
      <c r="D299" s="125">
        <v>0.4568952444628932</v>
      </c>
      <c r="E299" s="126">
        <v>0.36347900883129297</v>
      </c>
      <c r="F299" s="69"/>
      <c r="G299" s="69"/>
    </row>
    <row r="300" spans="6:7" ht="15">
      <c r="F300" s="69"/>
      <c r="G300" s="69"/>
    </row>
    <row r="301" spans="1:7" ht="18">
      <c r="A301" s="9" t="s">
        <v>244</v>
      </c>
      <c r="B301" s="9"/>
      <c r="F301" s="69"/>
      <c r="G301" s="69"/>
    </row>
    <row r="302" spans="1:7" ht="15">
      <c r="A302" s="127" t="s">
        <v>11</v>
      </c>
      <c r="B302" s="127" t="s">
        <v>190</v>
      </c>
      <c r="C302" s="127" t="s">
        <v>231</v>
      </c>
      <c r="D302" s="53">
        <v>45016</v>
      </c>
      <c r="E302" s="45">
        <v>44651</v>
      </c>
      <c r="F302" s="69"/>
      <c r="G302" s="69"/>
    </row>
    <row r="303" spans="1:7" ht="15">
      <c r="A303" s="10">
        <v>1</v>
      </c>
      <c r="B303" s="11" t="s">
        <v>195</v>
      </c>
      <c r="C303" s="8"/>
      <c r="D303" s="3">
        <v>46692339.849999994</v>
      </c>
      <c r="E303" s="8">
        <v>220207797.06</v>
      </c>
      <c r="F303" s="69"/>
      <c r="G303" s="69"/>
    </row>
    <row r="304" spans="1:7" ht="15">
      <c r="A304" s="10">
        <v>2</v>
      </c>
      <c r="B304" s="83" t="s">
        <v>196</v>
      </c>
      <c r="C304" s="11"/>
      <c r="D304" s="125">
        <f>D303/C177</f>
        <v>0.2823557394611129</v>
      </c>
      <c r="E304" s="126">
        <f>E303/D177</f>
        <v>0.5403088107797</v>
      </c>
      <c r="F304" s="69"/>
      <c r="G304" s="69"/>
    </row>
    <row r="305" spans="6:7" ht="15">
      <c r="F305" s="69"/>
      <c r="G305" s="69"/>
    </row>
    <row r="306" spans="6:7" ht="15">
      <c r="F306" s="69"/>
      <c r="G306" s="69"/>
    </row>
    <row r="307" spans="6:7" ht="15">
      <c r="F307" s="4"/>
      <c r="G307" s="69"/>
    </row>
    <row r="308" spans="6:7" ht="15">
      <c r="F308" s="69"/>
      <c r="G308" s="69"/>
    </row>
    <row r="309" ht="15">
      <c r="G309" s="4"/>
    </row>
  </sheetData>
  <sheetProtection password="B1E4" sheet="1" formatCells="0" formatColumns="0" formatRows="0" insertColumns="0" insertRows="0" insertHyperlinks="0" deleteColumns="0" deleteRows="0" selectLockedCells="1" sort="0" autoFilter="0" pivotTables="0"/>
  <mergeCells count="32">
    <mergeCell ref="H288:H289"/>
    <mergeCell ref="A249:A250"/>
    <mergeCell ref="B249:C249"/>
    <mergeCell ref="D249:E249"/>
    <mergeCell ref="G288:G289"/>
    <mergeCell ref="B274:C274"/>
    <mergeCell ref="D274:E274"/>
    <mergeCell ref="A288:A289"/>
    <mergeCell ref="B288:B289"/>
    <mergeCell ref="C288:C289"/>
    <mergeCell ref="D288:D289"/>
    <mergeCell ref="F249:G249"/>
    <mergeCell ref="A221:A223"/>
    <mergeCell ref="E221:G221"/>
    <mergeCell ref="A235:A237"/>
    <mergeCell ref="B235:D235"/>
    <mergeCell ref="E235:G235"/>
    <mergeCell ref="A248:D248"/>
    <mergeCell ref="A29:A31"/>
    <mergeCell ref="B29:B31"/>
    <mergeCell ref="C29:C31"/>
    <mergeCell ref="C60:D60"/>
    <mergeCell ref="E60:F60"/>
    <mergeCell ref="E29:E31"/>
    <mergeCell ref="H235:I235"/>
    <mergeCell ref="H221:I221"/>
    <mergeCell ref="B160:E160"/>
    <mergeCell ref="A168:G168"/>
    <mergeCell ref="B221:D221"/>
    <mergeCell ref="A61:B61"/>
    <mergeCell ref="B144:E144"/>
    <mergeCell ref="A152:G152"/>
  </mergeCells>
  <hyperlinks>
    <hyperlink ref="A103" r:id="rId1" display="_ftn1"/>
    <hyperlink ref="A123" r:id="rId2" display="_ftn1"/>
  </hyperlinks>
  <printOptions/>
  <pageMargins left="0.7" right="0.7" top="0.75" bottom="0.75" header="0.3" footer="0.3"/>
  <pageSetup fitToHeight="1" fitToWidth="1" horizontalDpi="600" verticalDpi="600" orientation="landscape" scale="1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tsheltrim.z1190</cp:lastModifiedBy>
  <cp:lastPrinted>2023-04-19T08:49:23Z</cp:lastPrinted>
  <dcterms:created xsi:type="dcterms:W3CDTF">2016-09-02T08:23:03Z</dcterms:created>
  <dcterms:modified xsi:type="dcterms:W3CDTF">2023-05-03T04:31:55Z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