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Dec 2021" sheetId="1" r:id="rId1"/>
  </sheets>
  <definedNames>
    <definedName name="OLE_LINK1" localSheetId="0">'Dec 2021'!#REF!</definedName>
    <definedName name="OLE_LINK2" localSheetId="0">'Dec 2021'!#REF!</definedName>
  </definedNames>
  <calcPr fullCalcOnLoad="1"/>
</workbook>
</file>

<file path=xl/comments1.xml><?xml version="1.0" encoding="utf-8"?>
<comments xmlns="http://schemas.openxmlformats.org/spreadsheetml/2006/main">
  <authors>
    <author>tchezang</author>
    <author>user</author>
  </authors>
  <commentList>
    <comment ref="D126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Other assets</t>
        </r>
      </text>
    </comment>
    <comment ref="E126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short term deposits with other financial institution</t>
        </r>
      </text>
    </comment>
    <comment ref="H126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Fixed Assets</t>
        </r>
      </text>
    </comment>
    <comment ref="C133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General Provision
</t>
        </r>
      </text>
    </comment>
    <comment ref="D133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Interest Provision</t>
        </r>
      </text>
    </comment>
    <comment ref="F133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other liabilities</t>
        </r>
      </text>
    </comment>
    <comment ref="G133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General Reserve, Exchange fluctutaion reaserve, Specific Provision, Interest In Suspense</t>
        </r>
      </text>
    </comment>
    <comment ref="D254" authorId="0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ODTD LOANS</t>
        </r>
      </text>
    </comment>
    <comment ref="B26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<sst xmlns="http://schemas.openxmlformats.org/spreadsheetml/2006/main" count="431" uniqueCount="275">
  <si>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</si>
  <si>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</si>
  <si>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</si>
  <si>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</si>
  <si>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</si>
  <si>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</si>
  <si>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</si>
  <si>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</si>
  <si>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</si>
  <si>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</si>
  <si>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</si>
  <si>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</si>
  <si>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</si>
  <si>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</si>
  <si>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</si>
  <si>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</si>
  <si>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</si>
  <si>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</si>
  <si>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</si>
  <si>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</si>
  <si>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</si>
  <si>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</si>
  <si>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</si>
  <si>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</si>
  <si>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</si>
  <si>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</si>
  <si>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</si>
  <si>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</si>
  <si>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</si>
  <si>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</si>
  <si>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</si>
  <si>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</si>
  <si>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</si>
  <si>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</si>
  <si>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</si>
  <si>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</si>
  <si>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</si>
  <si>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</si>
  <si>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</si>
  <si>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</si>
  <si>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t xml:space="preserve">Of which CCyB (if applicable) expressed as % of RWA </t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</si>
  <si>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</si>
  <si>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</si>
  <si>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</si>
  <si>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</si>
  <si>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</si>
  <si>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</si>
  <si>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</si>
  <si>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</si>
  <si>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</si>
  <si>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</si>
  <si>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</si>
  <si>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</si>
  <si>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</si>
  <si>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</si>
  <si>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</si>
  <si>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</si>
  <si>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</si>
  <si>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</si>
  <si>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</si>
  <si>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</si>
  <si>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t xml:space="preserve">Service &amp; Tourism  </t>
  </si>
  <si>
    <t xml:space="preserve">Trade &amp; Commerce </t>
  </si>
  <si>
    <t xml:space="preserve">Housing </t>
  </si>
  <si>
    <t xml:space="preserve">Transport </t>
  </si>
  <si>
    <t>Personal Loan</t>
  </si>
  <si>
    <t xml:space="preserve">Education Loan </t>
  </si>
  <si>
    <t xml:space="preserve">Loan Against Term Deposit </t>
  </si>
  <si>
    <t>k.</t>
  </si>
  <si>
    <t xml:space="preserve">Loans to FI(s) </t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</si>
  <si>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</si>
  <si>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</si>
  <si>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</si>
  <si>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</si>
  <si>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</si>
  <si>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</si>
  <si>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</si>
  <si>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</si>
  <si>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</si>
  <si>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</si>
  <si>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</si>
  <si>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t>Public Companies</t>
  </si>
  <si>
    <t>Private Companies</t>
  </si>
  <si>
    <t>Individuals</t>
  </si>
  <si>
    <t>Commercial Banks</t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</si>
  <si>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</si>
  <si>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</si>
  <si>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</si>
  <si>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</si>
  <si>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</si>
  <si>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</si>
  <si>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</si>
  <si>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</si>
  <si>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</si>
  <si>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</si>
  <si>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</si>
  <si>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</si>
  <si>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</si>
  <si>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</si>
  <si>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</si>
  <si>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</si>
  <si>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</si>
  <si>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</si>
  <si>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</si>
  <si>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</si>
  <si>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</si>
  <si>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</si>
  <si>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</si>
  <si>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</si>
  <si>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</si>
  <si>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</si>
  <si>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</si>
  <si>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</si>
  <si>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</si>
  <si>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</si>
  <si>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</si>
  <si>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</si>
  <si>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</si>
  <si>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</si>
  <si>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</si>
  <si>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</si>
  <si>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</si>
  <si>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</si>
  <si>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</si>
  <si>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</si>
  <si>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</si>
  <si>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</si>
  <si>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</si>
  <si>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</si>
  <si>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</si>
  <si>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</si>
  <si>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</si>
  <si>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</si>
  <si>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</si>
  <si>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</si>
  <si>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</si>
  <si>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</si>
  <si>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</si>
  <si>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</si>
  <si>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</si>
  <si>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</si>
  <si>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</si>
  <si>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</si>
  <si>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</si>
  <si>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</si>
  <si>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</si>
  <si>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</si>
  <si>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</si>
  <si>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</si>
  <si>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</si>
  <si>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</si>
  <si>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</si>
  <si>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</si>
  <si>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</si>
  <si>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</si>
  <si>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</si>
  <si>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</si>
  <si>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</si>
  <si>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</si>
  <si>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</si>
  <si>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</si>
  <si>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</si>
  <si>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</si>
  <si>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</si>
  <si>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 xml:space="preserve">S.No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</si>
  <si>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</si>
  <si>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</si>
  <si>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</si>
  <si>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</si>
  <si>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</si>
  <si>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</si>
  <si>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</si>
  <si>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</si>
  <si>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</si>
  <si>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</si>
  <si>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</si>
  <si>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</si>
  <si>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</si>
  <si>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</si>
  <si>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</si>
  <si>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</si>
  <si>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</si>
  <si>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</si>
  <si>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</si>
  <si>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</si>
  <si>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</si>
  <si>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</si>
  <si>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</si>
  <si>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</si>
  <si>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</si>
  <si>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</si>
  <si>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</si>
  <si>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</si>
  <si>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</si>
  <si>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</si>
  <si>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>Other liabilities</t>
  </si>
  <si>
    <t>Assets/Liablities</t>
  </si>
  <si>
    <t>Net Mismatch in each Time interval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</si>
  <si>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</si>
  <si>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</si>
  <si>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</si>
  <si>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</si>
  <si>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</si>
  <si>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</si>
  <si>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</si>
  <si>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</si>
  <si>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</si>
  <si>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</si>
  <si>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</si>
  <si>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</si>
  <si>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</si>
  <si>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</si>
  <si>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</si>
  <si>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</si>
  <si>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</si>
  <si>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Operational Risk</t>
  </si>
  <si>
    <t>CHF</t>
  </si>
  <si>
    <t>Balance Sheet Amount (2020)</t>
  </si>
  <si>
    <t>Asset Pending Forclosure Reserve</t>
  </si>
  <si>
    <t>SG $</t>
  </si>
  <si>
    <t>Item 16: Credit Risk Exposures by collateral (million)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</si>
  <si>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</si>
  <si>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</si>
  <si>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</si>
  <si>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>Item 1: Tier 1 Capital and its sub-components (million)</t>
  </si>
  <si>
    <t>Losses for the Current Year</t>
  </si>
  <si>
    <t>Item 2: Tier 2 Capital and its sub-components (million)</t>
  </si>
  <si>
    <r>
      <t>f.</t>
    </r>
    <r>
      <rPr>
        <sz val="11"/>
        <color indexed="8"/>
        <rFont val="Arial"/>
        <family val="2"/>
      </rPr>
      <t xml:space="preserve"> </t>
    </r>
  </si>
  <si>
    <r>
      <t>i.</t>
    </r>
    <r>
      <rPr>
        <sz val="11"/>
        <color indexed="8"/>
        <rFont val="Arial"/>
        <family val="2"/>
      </rPr>
      <t xml:space="preserve"> </t>
    </r>
  </si>
  <si>
    <r>
      <t>j.</t>
    </r>
    <r>
      <rPr>
        <sz val="11"/>
        <color indexed="8"/>
        <rFont val="Arial"/>
        <family val="2"/>
      </rPr>
      <t xml:space="preserve"> </t>
    </r>
  </si>
  <si>
    <t>Profit for the Year</t>
  </si>
  <si>
    <t>Item 3: Risk weighted assets (Current Period and COPPY)(million)</t>
  </si>
  <si>
    <t>Balance Sheet Amount (2019)</t>
  </si>
  <si>
    <t xml:space="preserve">Item 4: Capital Adequacy ratios </t>
  </si>
  <si>
    <r>
      <t>a.</t>
    </r>
    <r>
      <rPr>
        <sz val="11"/>
        <color indexed="8"/>
        <rFont val="Arial"/>
        <family val="2"/>
      </rPr>
      <t xml:space="preserve"> </t>
    </r>
  </si>
  <si>
    <r>
      <t>b.</t>
    </r>
    <r>
      <rPr>
        <sz val="11"/>
        <color indexed="8"/>
        <rFont val="Arial"/>
        <family val="2"/>
      </rPr>
      <t xml:space="preserve"> </t>
    </r>
  </si>
  <si>
    <t>Item 5: Loans and NPL by Sectoral Classification (million)</t>
  </si>
  <si>
    <r>
      <t>c.</t>
    </r>
    <r>
      <rPr>
        <sz val="10"/>
        <color indexed="8"/>
        <rFont val="Arial"/>
        <family val="2"/>
      </rPr>
      <t xml:space="preserve"> </t>
    </r>
  </si>
  <si>
    <r>
      <t>f.</t>
    </r>
    <r>
      <rPr>
        <sz val="10"/>
        <color indexed="8"/>
        <rFont val="Arial"/>
        <family val="2"/>
      </rPr>
      <t xml:space="preserve"> </t>
    </r>
  </si>
  <si>
    <t xml:space="preserve">Loans to Against  Securities </t>
  </si>
  <si>
    <r>
      <t>i.</t>
    </r>
    <r>
      <rPr>
        <sz val="10"/>
        <color indexed="8"/>
        <rFont val="Arial"/>
        <family val="2"/>
      </rPr>
      <t xml:space="preserve"> </t>
    </r>
  </si>
  <si>
    <r>
      <t>j.</t>
    </r>
    <r>
      <rPr>
        <sz val="10"/>
        <color indexed="8"/>
        <rFont val="Arial"/>
        <family val="2"/>
      </rPr>
      <t xml:space="preserve"> </t>
    </r>
  </si>
  <si>
    <r>
      <t>l.</t>
    </r>
    <r>
      <rPr>
        <sz val="10"/>
        <color indexed="8"/>
        <rFont val="Arial"/>
        <family val="2"/>
      </rPr>
      <t xml:space="preserve"> </t>
    </r>
  </si>
  <si>
    <t>Item 6: Loans (Over-drafts and term loans) by type of counter-party (million)</t>
  </si>
  <si>
    <r>
      <t>c.</t>
    </r>
    <r>
      <rPr>
        <sz val="11"/>
        <color indexed="8"/>
        <rFont val="Arial"/>
        <family val="2"/>
      </rPr>
      <t xml:space="preserve"> </t>
    </r>
  </si>
  <si>
    <r>
      <t>d.</t>
    </r>
    <r>
      <rPr>
        <sz val="11"/>
        <color indexed="8"/>
        <rFont val="Arial"/>
        <family val="2"/>
      </rPr>
      <t xml:space="preserve"> </t>
    </r>
  </si>
  <si>
    <r>
      <t>e.</t>
    </r>
    <r>
      <rPr>
        <sz val="11"/>
        <color indexed="8"/>
        <rFont val="Arial"/>
        <family val="2"/>
      </rPr>
      <t xml:space="preserve"> </t>
    </r>
  </si>
  <si>
    <r>
      <t>g.</t>
    </r>
    <r>
      <rPr>
        <sz val="11"/>
        <color indexed="8"/>
        <rFont val="Arial"/>
        <family val="2"/>
      </rPr>
      <t xml:space="preserve"> </t>
    </r>
  </si>
  <si>
    <t>Item 7: Assets (net of provisions) and Liabilities by Residual Maturity Dec-2020 (million)</t>
  </si>
  <si>
    <t>Item 8: Assets (net of provisions) and Liabilities by Residual Maturity Dec-2021 (million)</t>
  </si>
  <si>
    <t>Item 9: Assets and Liabilities by time-to-re-pricing Dec-2020 (million)</t>
  </si>
  <si>
    <t>As of period ending December 31, 2017</t>
  </si>
  <si>
    <t>Item 10: Assets and Liabilities by time-to-re-pricing Dec-2021 (million)</t>
  </si>
  <si>
    <t>Item 11: Non performing Loans and Provisions (million)</t>
  </si>
  <si>
    <r>
      <t>a.</t>
    </r>
    <r>
      <rPr>
        <sz val="10"/>
        <color indexed="8"/>
        <rFont val="Arial"/>
        <family val="2"/>
      </rPr>
      <t xml:space="preserve"> </t>
    </r>
  </si>
  <si>
    <r>
      <t>b.</t>
    </r>
    <r>
      <rPr>
        <sz val="10"/>
        <color indexed="8"/>
        <rFont val="Arial"/>
        <family val="2"/>
      </rPr>
      <t xml:space="preserve"> </t>
    </r>
  </si>
  <si>
    <t>Item 12: Assets and Investments (million)</t>
  </si>
  <si>
    <r>
      <t>d.</t>
    </r>
    <r>
      <rPr>
        <sz val="10"/>
        <color indexed="8"/>
        <rFont val="Arial"/>
        <family val="2"/>
      </rPr>
      <t xml:space="preserve"> </t>
    </r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</si>
  <si>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</si>
  <si>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</si>
  <si>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</si>
  <si>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r>
      <t>k.</t>
    </r>
    <r>
      <rPr>
        <sz val="10"/>
        <color indexed="8"/>
        <rFont val="Arial"/>
        <family val="2"/>
      </rPr>
      <t xml:space="preserve"> </t>
    </r>
  </si>
  <si>
    <t xml:space="preserve">Item 13: Foreign exchange assets and liabilities Dec-2020 (million)
</t>
  </si>
  <si>
    <t xml:space="preserve">EURO </t>
  </si>
  <si>
    <t xml:space="preserve">CAD </t>
  </si>
  <si>
    <t xml:space="preserve">HKD </t>
  </si>
  <si>
    <t>JYP</t>
  </si>
  <si>
    <t xml:space="preserve">Item 14: Foreign exchange assets and liabilities Dec-2021 (million)
</t>
  </si>
  <si>
    <t>SGD</t>
  </si>
  <si>
    <t>Item 15: Geographical Distribution of Exposures (million)</t>
  </si>
  <si>
    <t>Business (Deposits plus advances) per employee</t>
  </si>
  <si>
    <t>Profit per employee</t>
  </si>
  <si>
    <t>Item 20: Provisioning Coverage Ratio (million)</t>
  </si>
  <si>
    <t>Item 21: Concentration of Credit and Deposits (million)</t>
  </si>
  <si>
    <t>Item 22: Exposure to 5 Largest NPL accounts (million)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</si>
</sst>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  <numFmt numFmtId="181" formatCode="_(* #,##0.00000_);_(* \(#,##0.00000\);_(* &quot;-&quot;?????_);_(@_)"/>
    <numFmt numFmtId="182" formatCode="_(* #,##0.000_);_(* \(#,##0.000\);_(* &quot;-&quot;???_);_(@_)"/>
    <numFmt numFmtId="183" formatCode="_(&quot;$&quot;* #,##0.00,,_);_(&quot;$&quot;* \(#,##0.00,,\);_(&quot;$&quot;* &quot;-&quot;??,,_);_(@_)"/>
    <numFmt numFmtId="184" formatCode="_(* #,##0.00,,_);_(* \(#,##0.00,,\);_(* &quot;-&quot;??,,_);_(@_)"/>
    <numFmt numFmtId="185" formatCode="_(* #,##0.00,,_);_(* \(#,##0.00,,\);_(* &quot;-&quot;??_);_(@_)"/>
    <numFmt numFmtId="186" formatCode="_(* #,##0.000,,_);_(* \(#,##0.000,,\);_(* &quot;-&quot;??_);_(@_)"/>
    <numFmt numFmtId="187" formatCode="_(* #,##0.00000000_);_(* \(#,##0.00000000\);_(* &quot;-&quot;????????_);_(@_)"/>
    <numFmt numFmtId="188" formatCode="_(* #,##0_);_(* \(#,##0\);_(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Arial"/>
      <family val="2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0"/>
      <color indexed="10"/>
      <name val="Arial"/>
      <family val="2"/>
    </font>
    <font>
      <sz val="11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Arial"/>
      <family val="2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43" fontId="2" fillId="0" borderId="10" xfId="42" applyFont="1" applyFill="1" applyBorder="1" applyAlignment="1">
      <alignment horizontal="right" vertical="top" wrapText="1"/>
    </xf>
    <xf numFmtId="43" fontId="2" fillId="0" borderId="10" xfId="42" applyFont="1" applyFill="1" applyBorder="1" applyAlignment="1">
      <alignment vertical="top" wrapText="1"/>
    </xf>
    <xf numFmtId="43" fontId="3" fillId="0" borderId="10" xfId="42" applyFont="1" applyFill="1" applyBorder="1" applyAlignment="1">
      <alignment vertical="top" wrapText="1"/>
    </xf>
    <xf numFmtId="43" fontId="4" fillId="0" borderId="10" xfId="42" applyFont="1" applyFill="1" applyBorder="1" applyAlignment="1">
      <alignment vertical="top" wrapText="1"/>
    </xf>
    <xf numFmtId="43" fontId="5" fillId="0" borderId="10" xfId="42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3" fontId="2" fillId="0" borderId="10" xfId="42" applyFont="1" applyFill="1" applyBorder="1" applyAlignment="1">
      <alignment horizontal="right" wrapText="1"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7" fontId="6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wrapText="1"/>
    </xf>
    <xf numFmtId="43" fontId="65" fillId="0" borderId="10" xfId="42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6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right" wrapText="1"/>
    </xf>
    <xf numFmtId="0" fontId="66" fillId="0" borderId="11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left" wrapText="1"/>
    </xf>
    <xf numFmtId="43" fontId="67" fillId="0" borderId="10" xfId="42" applyFont="1" applyFill="1" applyBorder="1" applyAlignment="1">
      <alignment horizontal="right" wrapText="1"/>
    </xf>
    <xf numFmtId="43" fontId="66" fillId="0" borderId="11" xfId="42" applyFont="1" applyFill="1" applyBorder="1" applyAlignment="1">
      <alignment horizontal="right" wrapText="1"/>
    </xf>
    <xf numFmtId="0" fontId="68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wrapText="1"/>
    </xf>
    <xf numFmtId="43" fontId="67" fillId="0" borderId="11" xfId="42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/>
    </xf>
    <xf numFmtId="43" fontId="67" fillId="0" borderId="10" xfId="42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43" fontId="67" fillId="0" borderId="11" xfId="42" applyFont="1" applyFill="1" applyBorder="1" applyAlignment="1">
      <alignment horizontal="right" vertical="top" wrapText="1"/>
    </xf>
    <xf numFmtId="43" fontId="66" fillId="0" borderId="11" xfId="42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43" fontId="70" fillId="0" borderId="10" xfId="42" applyFont="1" applyFill="1" applyBorder="1" applyAlignment="1">
      <alignment wrapText="1"/>
    </xf>
    <xf numFmtId="43" fontId="0" fillId="0" borderId="0" xfId="0" applyNumberFormat="1" applyFill="1" applyAlignment="1">
      <alignment/>
    </xf>
    <xf numFmtId="4" fontId="64" fillId="0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71" fillId="0" borderId="1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right" wrapText="1"/>
    </xf>
    <xf numFmtId="43" fontId="65" fillId="0" borderId="10" xfId="42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5" fillId="0" borderId="10" xfId="54" applyFill="1" applyBorder="1" applyAlignment="1" applyProtection="1">
      <alignment horizontal="center"/>
      <protection/>
    </xf>
    <xf numFmtId="17" fontId="65" fillId="0" borderId="12" xfId="0" applyNumberFormat="1" applyFont="1" applyFill="1" applyBorder="1" applyAlignment="1">
      <alignment horizontal="center" vertical="center" wrapText="1"/>
    </xf>
    <xf numFmtId="17" fontId="65" fillId="0" borderId="13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left" wrapText="1"/>
    </xf>
    <xf numFmtId="43" fontId="3" fillId="0" borderId="10" xfId="42" applyFont="1" applyFill="1" applyBorder="1" applyAlignment="1">
      <alignment horizontal="right" vertical="top" wrapText="1"/>
    </xf>
    <xf numFmtId="0" fontId="73" fillId="0" borderId="10" xfId="0" applyFont="1" applyFill="1" applyBorder="1" applyAlignment="1">
      <alignment horizontal="justify" wrapText="1"/>
    </xf>
    <xf numFmtId="43" fontId="4" fillId="0" borderId="10" xfId="42" applyFont="1" applyFill="1" applyBorder="1" applyAlignment="1">
      <alignment horizontal="right" vertical="top" wrapText="1"/>
    </xf>
    <xf numFmtId="0" fontId="73" fillId="0" borderId="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left" wrapText="1"/>
    </xf>
    <xf numFmtId="184" fontId="66" fillId="0" borderId="10" xfId="42" applyNumberFormat="1" applyFont="1" applyFill="1" applyBorder="1" applyAlignment="1">
      <alignment horizontal="left" vertical="top" wrapText="1"/>
    </xf>
    <xf numFmtId="43" fontId="2" fillId="0" borderId="10" xfId="42" applyFont="1" applyFill="1" applyBorder="1" applyAlignment="1">
      <alignment horizontal="right"/>
    </xf>
    <xf numFmtId="188" fontId="0" fillId="0" borderId="0" xfId="42" applyNumberFormat="1" applyFont="1" applyFill="1" applyAlignment="1">
      <alignment/>
    </xf>
    <xf numFmtId="43" fontId="61" fillId="0" borderId="10" xfId="42" applyFont="1" applyFill="1" applyBorder="1" applyAlignment="1">
      <alignment/>
    </xf>
    <xf numFmtId="0" fontId="7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3" fillId="0" borderId="10" xfId="0" applyFont="1" applyFill="1" applyBorder="1" applyAlignment="1">
      <alignment horizontal="left" vertical="top" wrapText="1"/>
    </xf>
    <xf numFmtId="43" fontId="0" fillId="0" borderId="10" xfId="42" applyFont="1" applyFill="1" applyBorder="1" applyAlignment="1">
      <alignment/>
    </xf>
    <xf numFmtId="0" fontId="72" fillId="0" borderId="10" xfId="0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/>
    </xf>
    <xf numFmtId="43" fontId="66" fillId="0" borderId="10" xfId="42" applyFont="1" applyFill="1" applyBorder="1" applyAlignment="1">
      <alignment vertical="top"/>
    </xf>
    <xf numFmtId="43" fontId="65" fillId="0" borderId="10" xfId="42" applyFont="1" applyFill="1" applyBorder="1" applyAlignment="1">
      <alignment horizontal="right" vertical="top" wrapText="1"/>
    </xf>
    <xf numFmtId="10" fontId="66" fillId="0" borderId="10" xfId="60" applyNumberFormat="1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left" vertical="top"/>
    </xf>
    <xf numFmtId="10" fontId="66" fillId="0" borderId="10" xfId="60" applyNumberFormat="1" applyFont="1" applyFill="1" applyBorder="1" applyAlignment="1">
      <alignment horizontal="center" vertical="center"/>
    </xf>
    <xf numFmtId="43" fontId="66" fillId="0" borderId="10" xfId="42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wrapText="1"/>
    </xf>
    <xf numFmtId="0" fontId="66" fillId="0" borderId="14" xfId="0" applyFont="1" applyFill="1" applyBorder="1" applyAlignment="1">
      <alignment vertical="top"/>
    </xf>
    <xf numFmtId="43" fontId="66" fillId="0" borderId="14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63" fillId="0" borderId="15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5" fillId="0" borderId="1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184" fontId="66" fillId="0" borderId="10" xfId="0" applyNumberFormat="1" applyFont="1" applyFill="1" applyBorder="1" applyAlignment="1">
      <alignment horizontal="left" vertical="top" wrapText="1"/>
    </xf>
    <xf numFmtId="184" fontId="66" fillId="0" borderId="10" xfId="0" applyNumberFormat="1" applyFont="1" applyFill="1" applyBorder="1" applyAlignment="1">
      <alignment horizontal="left" wrapText="1"/>
    </xf>
    <xf numFmtId="184" fontId="66" fillId="0" borderId="10" xfId="0" applyNumberFormat="1" applyFont="1" applyFill="1" applyBorder="1" applyAlignment="1">
      <alignment vertical="top" wrapText="1"/>
    </xf>
    <xf numFmtId="184" fontId="66" fillId="0" borderId="10" xfId="42" applyNumberFormat="1" applyFont="1" applyFill="1" applyBorder="1" applyAlignment="1">
      <alignment horizontal="right" vertical="top" wrapText="1"/>
    </xf>
    <xf numFmtId="184" fontId="65" fillId="0" borderId="10" xfId="0" applyNumberFormat="1" applyFont="1" applyFill="1" applyBorder="1" applyAlignment="1">
      <alignment horizontal="left" vertical="top" wrapText="1"/>
    </xf>
    <xf numFmtId="184" fontId="65" fillId="0" borderId="10" xfId="0" applyNumberFormat="1" applyFont="1" applyFill="1" applyBorder="1" applyAlignment="1">
      <alignment horizontal="left" vertical="center" wrapText="1"/>
    </xf>
    <xf numFmtId="184" fontId="65" fillId="0" borderId="10" xfId="0" applyNumberFormat="1" applyFont="1" applyFill="1" applyBorder="1" applyAlignment="1">
      <alignment horizontal="left" vertical="top" wrapText="1"/>
    </xf>
    <xf numFmtId="184" fontId="65" fillId="0" borderId="10" xfId="0" applyNumberFormat="1" applyFont="1" applyFill="1" applyBorder="1" applyAlignment="1">
      <alignment vertical="top" wrapText="1"/>
    </xf>
    <xf numFmtId="0" fontId="63" fillId="0" borderId="14" xfId="0" applyFont="1" applyFill="1" applyBorder="1" applyAlignment="1">
      <alignment/>
    </xf>
    <xf numFmtId="43" fontId="66" fillId="0" borderId="10" xfId="42" applyFont="1" applyFill="1" applyBorder="1" applyAlignment="1">
      <alignment vertical="top" wrapText="1"/>
    </xf>
    <xf numFmtId="43" fontId="65" fillId="0" borderId="10" xfId="42" applyFont="1" applyFill="1" applyBorder="1" applyAlignment="1">
      <alignment horizontal="left" vertical="center" wrapText="1"/>
    </xf>
    <xf numFmtId="43" fontId="65" fillId="0" borderId="10" xfId="42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184" fontId="0" fillId="0" borderId="0" xfId="0" applyNumberFormat="1" applyFill="1" applyAlignment="1">
      <alignment/>
    </xf>
    <xf numFmtId="43" fontId="25" fillId="0" borderId="0" xfId="44" applyFont="1" applyFill="1" applyBorder="1" applyAlignment="1">
      <alignment/>
    </xf>
    <xf numFmtId="0" fontId="75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" fontId="66" fillId="0" borderId="0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/>
    </xf>
    <xf numFmtId="0" fontId="76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8" fillId="0" borderId="12" xfId="0" applyFont="1" applyFill="1" applyBorder="1" applyAlignment="1">
      <alignment horizontal="center"/>
    </xf>
    <xf numFmtId="0" fontId="68" fillId="0" borderId="15" xfId="0" applyFont="1" applyFill="1" applyBorder="1" applyAlignment="1">
      <alignment/>
    </xf>
    <xf numFmtId="43" fontId="68" fillId="0" borderId="15" xfId="42" applyFont="1" applyFill="1" applyBorder="1" applyAlignment="1">
      <alignment/>
    </xf>
    <xf numFmtId="43" fontId="68" fillId="0" borderId="13" xfId="42" applyFont="1" applyFill="1" applyBorder="1" applyAlignment="1">
      <alignment/>
    </xf>
    <xf numFmtId="43" fontId="67" fillId="0" borderId="10" xfId="42" applyFont="1" applyFill="1" applyBorder="1" applyAlignment="1">
      <alignment horizontal="left" wrapText="1"/>
    </xf>
    <xf numFmtId="168" fontId="43" fillId="0" borderId="0" xfId="0" applyNumberFormat="1" applyFont="1" applyFill="1" applyBorder="1" applyAlignment="1" applyProtection="1">
      <alignment/>
      <protection hidden="1"/>
    </xf>
    <xf numFmtId="0" fontId="63" fillId="0" borderId="1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wrapText="1"/>
    </xf>
    <xf numFmtId="0" fontId="72" fillId="0" borderId="18" xfId="0" applyFont="1" applyFill="1" applyBorder="1" applyAlignment="1">
      <alignment horizont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wrapText="1"/>
    </xf>
    <xf numFmtId="43" fontId="67" fillId="0" borderId="11" xfId="42" applyFont="1" applyFill="1" applyBorder="1" applyAlignment="1">
      <alignment horizontal="center" wrapText="1"/>
    </xf>
    <xf numFmtId="43" fontId="66" fillId="0" borderId="11" xfId="42" applyFont="1" applyFill="1" applyBorder="1" applyAlignment="1">
      <alignment horizontal="left" wrapText="1"/>
    </xf>
    <xf numFmtId="43" fontId="66" fillId="0" borderId="11" xfId="42" applyFont="1" applyFill="1" applyBorder="1" applyAlignment="1">
      <alignment horizontal="center" wrapText="1"/>
    </xf>
    <xf numFmtId="184" fontId="66" fillId="0" borderId="11" xfId="0" applyNumberFormat="1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right" wrapText="1"/>
    </xf>
    <xf numFmtId="43" fontId="67" fillId="0" borderId="10" xfId="42" applyFont="1" applyFill="1" applyBorder="1" applyAlignment="1">
      <alignment horizontal="center" wrapText="1"/>
    </xf>
    <xf numFmtId="184" fontId="66" fillId="0" borderId="10" xfId="0" applyNumberFormat="1" applyFont="1" applyFill="1" applyBorder="1" applyAlignment="1">
      <alignment horizontal="center" wrapText="1"/>
    </xf>
    <xf numFmtId="43" fontId="66" fillId="0" borderId="10" xfId="42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left" wrapText="1"/>
    </xf>
    <xf numFmtId="0" fontId="66" fillId="0" borderId="14" xfId="0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center" wrapText="1"/>
    </xf>
    <xf numFmtId="4" fontId="66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justify" wrapText="1"/>
    </xf>
    <xf numFmtId="43" fontId="70" fillId="0" borderId="10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vertical="center"/>
    </xf>
    <xf numFmtId="43" fontId="66" fillId="0" borderId="10" xfId="42" applyFont="1" applyFill="1" applyBorder="1" applyAlignment="1">
      <alignment horizontal="center" vertical="center" wrapText="1"/>
    </xf>
    <xf numFmtId="43" fontId="66" fillId="0" borderId="10" xfId="42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77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72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184" fontId="66" fillId="0" borderId="10" xfId="0" applyNumberFormat="1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wrapText="1"/>
    </xf>
    <xf numFmtId="4" fontId="78" fillId="0" borderId="11" xfId="0" applyNumberFormat="1" applyFont="1" applyFill="1" applyBorder="1" applyAlignment="1">
      <alignment wrapText="1"/>
    </xf>
    <xf numFmtId="43" fontId="66" fillId="0" borderId="11" xfId="42" applyFont="1" applyFill="1" applyBorder="1" applyAlignment="1">
      <alignment vertical="center"/>
    </xf>
    <xf numFmtId="43" fontId="66" fillId="0" borderId="11" xfId="42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99"/>
  <sheetViews>
    <sheetView tabSelected="1" zoomScale="80" zoomScaleNormal="80" zoomScalePageLayoutView="0" workbookViewId="0" topLeftCell="A175">
      <selection activeCell="G190" sqref="G190"/>
    </sheetView>
  </sheetViews>
  <sheetFormatPr defaultColWidth="9.140625" defaultRowHeight="15"/>
  <cols>
    <col min="1" max="1" width="27.140625" style="1" customWidth="1"/>
    <col min="2" max="2" width="32.57421875" style="1" customWidth="1"/>
    <col min="3" max="3" width="21.7109375" style="1" customWidth="1"/>
    <col min="4" max="4" width="22.00390625" style="1" customWidth="1"/>
    <col min="5" max="5" width="24.421875" style="1" customWidth="1"/>
    <col min="6" max="6" width="21.28125" style="1" customWidth="1"/>
    <col min="7" max="7" width="21.7109375" style="1" customWidth="1"/>
    <col min="8" max="8" width="23.421875" style="1" customWidth="1"/>
    <col min="9" max="9" width="22.57421875" style="1" customWidth="1"/>
    <col min="10" max="10" width="17.140625" style="1" bestFit="1" customWidth="1"/>
    <col min="11" max="11" width="16.421875" style="1" bestFit="1" customWidth="1"/>
    <col min="12" max="13" width="16.28125" style="1" bestFit="1" customWidth="1"/>
    <col min="14" max="16384" width="9.140625" style="1" customWidth="1"/>
  </cols>
  <sheetData>
    <row r="1" ht="18" customHeight="1"/>
    <row r="2" s="10" customFormat="1" ht="18">
      <c r="A2" s="9" t="s">
        <v>224</v>
      </c>
    </row>
    <row r="3" s="10" customFormat="1" ht="9" customHeight="1">
      <c r="A3" s="9"/>
    </row>
    <row r="4" spans="1:4" s="14" customFormat="1" ht="32.25" customHeight="1">
      <c r="A4" s="11" t="s">
        <v>8</v>
      </c>
      <c r="B4" s="12"/>
      <c r="C4" s="13">
        <v>44166</v>
      </c>
      <c r="D4" s="13">
        <v>44561</v>
      </c>
    </row>
    <row r="5" spans="1:5" s="19" customFormat="1" ht="15">
      <c r="A5" s="15">
        <v>1</v>
      </c>
      <c r="B5" s="16" t="s">
        <v>9</v>
      </c>
      <c r="C5" s="17">
        <f>C6+C7+C8+C9</f>
        <v>888887294.926445</v>
      </c>
      <c r="D5" s="17">
        <f>D6+D7+D8+D9</f>
        <v>977649999.4747248</v>
      </c>
      <c r="E5" s="18"/>
    </row>
    <row r="6" spans="1:4" s="19" customFormat="1" ht="15">
      <c r="A6" s="20" t="s">
        <v>10</v>
      </c>
      <c r="B6" s="21" t="s">
        <v>11</v>
      </c>
      <c r="C6" s="22">
        <v>600252230</v>
      </c>
      <c r="D6" s="22">
        <v>600252230</v>
      </c>
    </row>
    <row r="7" spans="1:5" s="19" customFormat="1" ht="15">
      <c r="A7" s="23" t="s">
        <v>12</v>
      </c>
      <c r="B7" s="24" t="s">
        <v>13</v>
      </c>
      <c r="C7" s="25">
        <v>288631640.926445</v>
      </c>
      <c r="D7" s="26">
        <v>339897284.8976125</v>
      </c>
      <c r="E7" s="18"/>
    </row>
    <row r="8" spans="1:5" s="19" customFormat="1" ht="15">
      <c r="A8" s="20" t="s">
        <v>14</v>
      </c>
      <c r="B8" s="21" t="s">
        <v>15</v>
      </c>
      <c r="C8" s="22">
        <v>3424</v>
      </c>
      <c r="D8" s="22">
        <v>3424</v>
      </c>
      <c r="E8" s="18"/>
    </row>
    <row r="9" spans="1:4" s="19" customFormat="1" ht="15">
      <c r="A9" s="20" t="s">
        <v>16</v>
      </c>
      <c r="B9" s="21" t="s">
        <v>17</v>
      </c>
      <c r="C9" s="22">
        <v>0</v>
      </c>
      <c r="D9" s="22">
        <v>37497060.5771122</v>
      </c>
    </row>
    <row r="10" spans="1:4" s="19" customFormat="1" ht="15">
      <c r="A10" s="27" t="s">
        <v>18</v>
      </c>
      <c r="B10" s="28"/>
      <c r="C10" s="29"/>
      <c r="D10" s="29"/>
    </row>
    <row r="11" spans="1:4" s="19" customFormat="1" ht="15">
      <c r="A11" s="20" t="s">
        <v>19</v>
      </c>
      <c r="B11" s="30" t="s">
        <v>225</v>
      </c>
      <c r="C11" s="22">
        <v>0</v>
      </c>
      <c r="D11" s="22">
        <v>0</v>
      </c>
    </row>
    <row r="12" spans="1:4" s="19" customFormat="1" ht="10.5" customHeight="1">
      <c r="A12" s="31"/>
      <c r="B12" s="32"/>
      <c r="C12" s="33"/>
      <c r="D12" s="33"/>
    </row>
    <row r="13" spans="1:256" s="19" customFormat="1" ht="18">
      <c r="A13" s="9" t="s">
        <v>226</v>
      </c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9"/>
      <c r="V13" s="10"/>
      <c r="W13" s="10"/>
      <c r="X13" s="10"/>
      <c r="Y13" s="9"/>
      <c r="Z13" s="10"/>
      <c r="AA13" s="10"/>
      <c r="AB13" s="10"/>
      <c r="AC13" s="9"/>
      <c r="AD13" s="10"/>
      <c r="AE13" s="10"/>
      <c r="AF13" s="10"/>
      <c r="AG13" s="9"/>
      <c r="AH13" s="10"/>
      <c r="AI13" s="10"/>
      <c r="AJ13" s="10"/>
      <c r="AK13" s="9"/>
      <c r="AL13" s="10"/>
      <c r="AM13" s="10"/>
      <c r="AN13" s="10"/>
      <c r="AO13" s="9"/>
      <c r="AP13" s="10"/>
      <c r="AQ13" s="10"/>
      <c r="AR13" s="10"/>
      <c r="AS13" s="9"/>
      <c r="AT13" s="10"/>
      <c r="AU13" s="10"/>
      <c r="AV13" s="10"/>
      <c r="AW13" s="9"/>
      <c r="AX13" s="10"/>
      <c r="AY13" s="10"/>
      <c r="AZ13" s="10"/>
      <c r="BA13" s="9"/>
      <c r="BB13" s="10"/>
      <c r="BC13" s="10"/>
      <c r="BD13" s="10"/>
      <c r="BE13" s="9"/>
      <c r="BF13" s="10"/>
      <c r="BG13" s="10"/>
      <c r="BH13" s="10"/>
      <c r="BI13" s="9"/>
      <c r="BJ13" s="10"/>
      <c r="BK13" s="10"/>
      <c r="BL13" s="10"/>
      <c r="BM13" s="9"/>
      <c r="BN13" s="10"/>
      <c r="BO13" s="10"/>
      <c r="BP13" s="10"/>
      <c r="BQ13" s="9"/>
      <c r="BR13" s="10"/>
      <c r="BS13" s="10"/>
      <c r="BT13" s="10"/>
      <c r="BU13" s="9"/>
      <c r="BV13" s="10"/>
      <c r="BW13" s="10"/>
      <c r="BX13" s="10"/>
      <c r="BY13" s="9"/>
      <c r="BZ13" s="10"/>
      <c r="CA13" s="10"/>
      <c r="CB13" s="10"/>
      <c r="CC13" s="9"/>
      <c r="CD13" s="10"/>
      <c r="CE13" s="10"/>
      <c r="CF13" s="10"/>
      <c r="CG13" s="9"/>
      <c r="CH13" s="10"/>
      <c r="CI13" s="10"/>
      <c r="CJ13" s="10"/>
      <c r="CK13" s="9"/>
      <c r="CL13" s="10"/>
      <c r="CM13" s="10"/>
      <c r="CN13" s="10"/>
      <c r="CO13" s="9"/>
      <c r="CP13" s="10"/>
      <c r="CQ13" s="10"/>
      <c r="CR13" s="10"/>
      <c r="CS13" s="9"/>
      <c r="CT13" s="10"/>
      <c r="CU13" s="10"/>
      <c r="CV13" s="10"/>
      <c r="CW13" s="9"/>
      <c r="CX13" s="10"/>
      <c r="CY13" s="10"/>
      <c r="CZ13" s="10"/>
      <c r="DA13" s="9"/>
      <c r="DB13" s="10"/>
      <c r="DC13" s="10"/>
      <c r="DD13" s="10"/>
      <c r="DE13" s="9"/>
      <c r="DF13" s="10"/>
      <c r="DG13" s="10"/>
      <c r="DH13" s="10"/>
      <c r="DI13" s="9"/>
      <c r="DJ13" s="10"/>
      <c r="DK13" s="10"/>
      <c r="DL13" s="10"/>
      <c r="DM13" s="9"/>
      <c r="DN13" s="10"/>
      <c r="DO13" s="10"/>
      <c r="DP13" s="10"/>
      <c r="DQ13" s="9"/>
      <c r="DR13" s="10"/>
      <c r="DS13" s="10"/>
      <c r="DT13" s="10"/>
      <c r="DU13" s="9"/>
      <c r="DV13" s="10"/>
      <c r="DW13" s="10"/>
      <c r="DX13" s="10"/>
      <c r="DY13" s="9"/>
      <c r="DZ13" s="10"/>
      <c r="EA13" s="10"/>
      <c r="EB13" s="10"/>
      <c r="EC13" s="9"/>
      <c r="ED13" s="10"/>
      <c r="EE13" s="10"/>
      <c r="EF13" s="10"/>
      <c r="EG13" s="9"/>
      <c r="EH13" s="10"/>
      <c r="EI13" s="10"/>
      <c r="EJ13" s="10"/>
      <c r="EK13" s="9"/>
      <c r="EL13" s="10"/>
      <c r="EM13" s="10"/>
      <c r="EN13" s="10"/>
      <c r="EO13" s="9"/>
      <c r="EP13" s="10"/>
      <c r="EQ13" s="10"/>
      <c r="ER13" s="10"/>
      <c r="ES13" s="9"/>
      <c r="ET13" s="10"/>
      <c r="EU13" s="10"/>
      <c r="EV13" s="10"/>
      <c r="EW13" s="9"/>
      <c r="EX13" s="10"/>
      <c r="EY13" s="10"/>
      <c r="EZ13" s="10"/>
      <c r="FA13" s="9"/>
      <c r="FB13" s="10"/>
      <c r="FC13" s="10"/>
      <c r="FD13" s="10"/>
      <c r="FE13" s="9"/>
      <c r="FF13" s="10"/>
      <c r="FG13" s="10"/>
      <c r="FH13" s="10"/>
      <c r="FI13" s="9"/>
      <c r="FJ13" s="10"/>
      <c r="FK13" s="10"/>
      <c r="FL13" s="10"/>
      <c r="FM13" s="9"/>
      <c r="FN13" s="10"/>
      <c r="FO13" s="10"/>
      <c r="FP13" s="10"/>
      <c r="FQ13" s="9"/>
      <c r="FR13" s="10"/>
      <c r="FS13" s="10"/>
      <c r="FT13" s="10"/>
      <c r="FU13" s="9"/>
      <c r="FV13" s="10"/>
      <c r="FW13" s="10"/>
      <c r="FX13" s="10"/>
      <c r="FY13" s="9"/>
      <c r="FZ13" s="10"/>
      <c r="GA13" s="10"/>
      <c r="GB13" s="10"/>
      <c r="GC13" s="9"/>
      <c r="GD13" s="10"/>
      <c r="GE13" s="10"/>
      <c r="GF13" s="10"/>
      <c r="GG13" s="9"/>
      <c r="GH13" s="10"/>
      <c r="GI13" s="10"/>
      <c r="GJ13" s="10"/>
      <c r="GK13" s="9"/>
      <c r="GL13" s="10"/>
      <c r="GM13" s="10"/>
      <c r="GN13" s="10"/>
      <c r="GO13" s="9"/>
      <c r="GP13" s="10"/>
      <c r="GQ13" s="10"/>
      <c r="GR13" s="10"/>
      <c r="GS13" s="9"/>
      <c r="GT13" s="10"/>
      <c r="GU13" s="10"/>
      <c r="GV13" s="10"/>
      <c r="GW13" s="9"/>
      <c r="GX13" s="10"/>
      <c r="GY13" s="10"/>
      <c r="GZ13" s="10"/>
      <c r="HA13" s="9"/>
      <c r="HB13" s="10"/>
      <c r="HC13" s="10"/>
      <c r="HD13" s="10"/>
      <c r="HE13" s="9"/>
      <c r="HF13" s="10"/>
      <c r="HG13" s="10"/>
      <c r="HH13" s="10"/>
      <c r="HI13" s="9"/>
      <c r="HJ13" s="10"/>
      <c r="HK13" s="10"/>
      <c r="HL13" s="10"/>
      <c r="HM13" s="9"/>
      <c r="HN13" s="10"/>
      <c r="HO13" s="10"/>
      <c r="HP13" s="10"/>
      <c r="HQ13" s="9"/>
      <c r="HR13" s="10"/>
      <c r="HS13" s="10"/>
      <c r="HT13" s="10"/>
      <c r="HU13" s="9"/>
      <c r="HV13" s="10"/>
      <c r="HW13" s="10"/>
      <c r="HX13" s="10"/>
      <c r="HY13" s="9"/>
      <c r="HZ13" s="10"/>
      <c r="IA13" s="10"/>
      <c r="IB13" s="10"/>
      <c r="IC13" s="9"/>
      <c r="ID13" s="10"/>
      <c r="IE13" s="10"/>
      <c r="IF13" s="10"/>
      <c r="IG13" s="9"/>
      <c r="IH13" s="10"/>
      <c r="II13" s="10"/>
      <c r="IJ13" s="10"/>
      <c r="IK13" s="9"/>
      <c r="IL13" s="10"/>
      <c r="IM13" s="10"/>
      <c r="IN13" s="10"/>
      <c r="IO13" s="9"/>
      <c r="IP13" s="10"/>
      <c r="IQ13" s="10"/>
      <c r="IR13" s="10"/>
      <c r="IS13" s="9"/>
      <c r="IT13" s="10"/>
      <c r="IU13" s="10"/>
      <c r="IV13" s="10"/>
    </row>
    <row r="14" spans="1:256" s="19" customFormat="1" ht="7.5" customHeight="1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9"/>
      <c r="V14" s="10"/>
      <c r="W14" s="10"/>
      <c r="X14" s="10"/>
      <c r="Y14" s="9"/>
      <c r="Z14" s="10"/>
      <c r="AA14" s="10"/>
      <c r="AB14" s="10"/>
      <c r="AC14" s="9"/>
      <c r="AD14" s="10"/>
      <c r="AE14" s="10"/>
      <c r="AF14" s="10"/>
      <c r="AG14" s="9"/>
      <c r="AH14" s="10"/>
      <c r="AI14" s="10"/>
      <c r="AJ14" s="10"/>
      <c r="AK14" s="9"/>
      <c r="AL14" s="10"/>
      <c r="AM14" s="10"/>
      <c r="AN14" s="10"/>
      <c r="AO14" s="9"/>
      <c r="AP14" s="10"/>
      <c r="AQ14" s="10"/>
      <c r="AR14" s="10"/>
      <c r="AS14" s="9"/>
      <c r="AT14" s="10"/>
      <c r="AU14" s="10"/>
      <c r="AV14" s="10"/>
      <c r="AW14" s="9"/>
      <c r="AX14" s="10"/>
      <c r="AY14" s="10"/>
      <c r="AZ14" s="10"/>
      <c r="BA14" s="9"/>
      <c r="BB14" s="10"/>
      <c r="BC14" s="10"/>
      <c r="BD14" s="10"/>
      <c r="BE14" s="9"/>
      <c r="BF14" s="10"/>
      <c r="BG14" s="10"/>
      <c r="BH14" s="10"/>
      <c r="BI14" s="9"/>
      <c r="BJ14" s="10"/>
      <c r="BK14" s="10"/>
      <c r="BL14" s="10"/>
      <c r="BM14" s="9"/>
      <c r="BN14" s="10"/>
      <c r="BO14" s="10"/>
      <c r="BP14" s="10"/>
      <c r="BQ14" s="9"/>
      <c r="BR14" s="10"/>
      <c r="BS14" s="10"/>
      <c r="BT14" s="10"/>
      <c r="BU14" s="9"/>
      <c r="BV14" s="10"/>
      <c r="BW14" s="10"/>
      <c r="BX14" s="10"/>
      <c r="BY14" s="9"/>
      <c r="BZ14" s="10"/>
      <c r="CA14" s="10"/>
      <c r="CB14" s="10"/>
      <c r="CC14" s="9"/>
      <c r="CD14" s="10"/>
      <c r="CE14" s="10"/>
      <c r="CF14" s="10"/>
      <c r="CG14" s="9"/>
      <c r="CH14" s="10"/>
      <c r="CI14" s="10"/>
      <c r="CJ14" s="10"/>
      <c r="CK14" s="9"/>
      <c r="CL14" s="10"/>
      <c r="CM14" s="10"/>
      <c r="CN14" s="10"/>
      <c r="CO14" s="9"/>
      <c r="CP14" s="10"/>
      <c r="CQ14" s="10"/>
      <c r="CR14" s="10"/>
      <c r="CS14" s="9"/>
      <c r="CT14" s="10"/>
      <c r="CU14" s="10"/>
      <c r="CV14" s="10"/>
      <c r="CW14" s="9"/>
      <c r="CX14" s="10"/>
      <c r="CY14" s="10"/>
      <c r="CZ14" s="10"/>
      <c r="DA14" s="9"/>
      <c r="DB14" s="10"/>
      <c r="DC14" s="10"/>
      <c r="DD14" s="10"/>
      <c r="DE14" s="9"/>
      <c r="DF14" s="10"/>
      <c r="DG14" s="10"/>
      <c r="DH14" s="10"/>
      <c r="DI14" s="9"/>
      <c r="DJ14" s="10"/>
      <c r="DK14" s="10"/>
      <c r="DL14" s="10"/>
      <c r="DM14" s="9"/>
      <c r="DN14" s="10"/>
      <c r="DO14" s="10"/>
      <c r="DP14" s="10"/>
      <c r="DQ14" s="9"/>
      <c r="DR14" s="10"/>
      <c r="DS14" s="10"/>
      <c r="DT14" s="10"/>
      <c r="DU14" s="9"/>
      <c r="DV14" s="10"/>
      <c r="DW14" s="10"/>
      <c r="DX14" s="10"/>
      <c r="DY14" s="9"/>
      <c r="DZ14" s="10"/>
      <c r="EA14" s="10"/>
      <c r="EB14" s="10"/>
      <c r="EC14" s="9"/>
      <c r="ED14" s="10"/>
      <c r="EE14" s="10"/>
      <c r="EF14" s="10"/>
      <c r="EG14" s="9"/>
      <c r="EH14" s="10"/>
      <c r="EI14" s="10"/>
      <c r="EJ14" s="10"/>
      <c r="EK14" s="9"/>
      <c r="EL14" s="10"/>
      <c r="EM14" s="10"/>
      <c r="EN14" s="10"/>
      <c r="EO14" s="9"/>
      <c r="EP14" s="10"/>
      <c r="EQ14" s="10"/>
      <c r="ER14" s="10"/>
      <c r="ES14" s="9"/>
      <c r="ET14" s="10"/>
      <c r="EU14" s="10"/>
      <c r="EV14" s="10"/>
      <c r="EW14" s="9"/>
      <c r="EX14" s="10"/>
      <c r="EY14" s="10"/>
      <c r="EZ14" s="10"/>
      <c r="FA14" s="9"/>
      <c r="FB14" s="10"/>
      <c r="FC14" s="10"/>
      <c r="FD14" s="10"/>
      <c r="FE14" s="9"/>
      <c r="FF14" s="10"/>
      <c r="FG14" s="10"/>
      <c r="FH14" s="10"/>
      <c r="FI14" s="9"/>
      <c r="FJ14" s="10"/>
      <c r="FK14" s="10"/>
      <c r="FL14" s="10"/>
      <c r="FM14" s="9"/>
      <c r="FN14" s="10"/>
      <c r="FO14" s="10"/>
      <c r="FP14" s="10"/>
      <c r="FQ14" s="9"/>
      <c r="FR14" s="10"/>
      <c r="FS14" s="10"/>
      <c r="FT14" s="10"/>
      <c r="FU14" s="9"/>
      <c r="FV14" s="10"/>
      <c r="FW14" s="10"/>
      <c r="FX14" s="10"/>
      <c r="FY14" s="9"/>
      <c r="FZ14" s="10"/>
      <c r="GA14" s="10"/>
      <c r="GB14" s="10"/>
      <c r="GC14" s="9"/>
      <c r="GD14" s="10"/>
      <c r="GE14" s="10"/>
      <c r="GF14" s="10"/>
      <c r="GG14" s="9"/>
      <c r="GH14" s="10"/>
      <c r="GI14" s="10"/>
      <c r="GJ14" s="10"/>
      <c r="GK14" s="9"/>
      <c r="GL14" s="10"/>
      <c r="GM14" s="10"/>
      <c r="GN14" s="10"/>
      <c r="GO14" s="9"/>
      <c r="GP14" s="10"/>
      <c r="GQ14" s="10"/>
      <c r="GR14" s="10"/>
      <c r="GS14" s="9"/>
      <c r="GT14" s="10"/>
      <c r="GU14" s="10"/>
      <c r="GV14" s="10"/>
      <c r="GW14" s="9"/>
      <c r="GX14" s="10"/>
      <c r="GY14" s="10"/>
      <c r="GZ14" s="10"/>
      <c r="HA14" s="9"/>
      <c r="HB14" s="10"/>
      <c r="HC14" s="10"/>
      <c r="HD14" s="10"/>
      <c r="HE14" s="9"/>
      <c r="HF14" s="10"/>
      <c r="HG14" s="10"/>
      <c r="HH14" s="10"/>
      <c r="HI14" s="9"/>
      <c r="HJ14" s="10"/>
      <c r="HK14" s="10"/>
      <c r="HL14" s="10"/>
      <c r="HM14" s="9"/>
      <c r="HN14" s="10"/>
      <c r="HO14" s="10"/>
      <c r="HP14" s="10"/>
      <c r="HQ14" s="9"/>
      <c r="HR14" s="10"/>
      <c r="HS14" s="10"/>
      <c r="HT14" s="10"/>
      <c r="HU14" s="9"/>
      <c r="HV14" s="10"/>
      <c r="HW14" s="10"/>
      <c r="HX14" s="10"/>
      <c r="HY14" s="9"/>
      <c r="HZ14" s="10"/>
      <c r="IA14" s="10"/>
      <c r="IB14" s="10"/>
      <c r="IC14" s="9"/>
      <c r="ID14" s="10"/>
      <c r="IE14" s="10"/>
      <c r="IF14" s="10"/>
      <c r="IG14" s="9"/>
      <c r="IH14" s="10"/>
      <c r="II14" s="10"/>
      <c r="IJ14" s="10"/>
      <c r="IK14" s="9"/>
      <c r="IL14" s="10"/>
      <c r="IM14" s="10"/>
      <c r="IN14" s="10"/>
      <c r="IO14" s="9"/>
      <c r="IP14" s="10"/>
      <c r="IQ14" s="10"/>
      <c r="IR14" s="10"/>
      <c r="IS14" s="9"/>
      <c r="IT14" s="10"/>
      <c r="IU14" s="10"/>
      <c r="IV14" s="10"/>
    </row>
    <row r="15" spans="1:4" s="19" customFormat="1" ht="27" customHeight="1">
      <c r="A15" s="34" t="s">
        <v>20</v>
      </c>
      <c r="B15" s="35"/>
      <c r="C15" s="13">
        <v>44166</v>
      </c>
      <c r="D15" s="13">
        <v>44561</v>
      </c>
    </row>
    <row r="16" spans="1:6" s="19" customFormat="1" ht="18.75" customHeight="1">
      <c r="A16" s="20">
        <v>1</v>
      </c>
      <c r="B16" s="16" t="s">
        <v>21</v>
      </c>
      <c r="C16" s="17">
        <f>SUM(C17:C26)</f>
        <v>559890227.3637459</v>
      </c>
      <c r="D16" s="17">
        <f>SUM(D17:D26)</f>
        <v>609905729.2207879</v>
      </c>
      <c r="F16" s="18"/>
    </row>
    <row r="17" spans="1:4" s="19" customFormat="1" ht="15">
      <c r="A17" s="20" t="s">
        <v>10</v>
      </c>
      <c r="B17" s="21" t="s">
        <v>22</v>
      </c>
      <c r="C17" s="22">
        <v>0</v>
      </c>
      <c r="D17" s="22"/>
    </row>
    <row r="18" spans="1:4" s="19" customFormat="1" ht="28.5">
      <c r="A18" s="36" t="s">
        <v>12</v>
      </c>
      <c r="B18" s="21" t="s">
        <v>23</v>
      </c>
      <c r="C18" s="29">
        <v>0</v>
      </c>
      <c r="D18" s="29"/>
    </row>
    <row r="19" spans="1:4" s="19" customFormat="1" ht="28.5">
      <c r="A19" s="20" t="s">
        <v>14</v>
      </c>
      <c r="B19" s="21" t="s">
        <v>24</v>
      </c>
      <c r="C19" s="25">
        <v>31218170.70150362</v>
      </c>
      <c r="D19" s="22">
        <v>32555391.027499977</v>
      </c>
    </row>
    <row r="20" spans="1:4" s="19" customFormat="1" ht="28.5">
      <c r="A20" s="20" t="s">
        <v>16</v>
      </c>
      <c r="B20" s="21" t="s">
        <v>25</v>
      </c>
      <c r="C20" s="22">
        <v>0</v>
      </c>
      <c r="D20" s="22"/>
    </row>
    <row r="21" spans="1:4" s="19" customFormat="1" ht="28.5">
      <c r="A21" s="20" t="s">
        <v>19</v>
      </c>
      <c r="B21" s="21" t="s">
        <v>26</v>
      </c>
      <c r="C21" s="22">
        <v>0</v>
      </c>
      <c r="D21" s="22"/>
    </row>
    <row r="22" spans="1:4" s="19" customFormat="1" ht="15">
      <c r="A22" s="23" t="s">
        <v>227</v>
      </c>
      <c r="B22" s="24" t="s">
        <v>27</v>
      </c>
      <c r="C22" s="37">
        <v>84228409.19901997</v>
      </c>
      <c r="D22" s="26">
        <v>88235372.82328792</v>
      </c>
    </row>
    <row r="23" spans="1:4" s="19" customFormat="1" ht="28.5">
      <c r="A23" s="20" t="s">
        <v>28</v>
      </c>
      <c r="B23" s="24" t="s">
        <v>218</v>
      </c>
      <c r="C23" s="37"/>
      <c r="D23" s="26">
        <v>49114965.37</v>
      </c>
    </row>
    <row r="24" spans="1:4" s="19" customFormat="1" ht="15">
      <c r="A24" s="20" t="s">
        <v>30</v>
      </c>
      <c r="B24" s="21" t="s">
        <v>29</v>
      </c>
      <c r="C24" s="22"/>
      <c r="D24" s="22"/>
    </row>
    <row r="25" spans="1:4" s="19" customFormat="1" ht="15">
      <c r="A25" s="20" t="s">
        <v>228</v>
      </c>
      <c r="B25" s="21" t="s">
        <v>31</v>
      </c>
      <c r="C25" s="22">
        <v>444443647.4632223</v>
      </c>
      <c r="D25" s="22">
        <v>440000000</v>
      </c>
    </row>
    <row r="26" spans="1:4" s="19" customFormat="1" ht="15">
      <c r="A26" s="20" t="s">
        <v>229</v>
      </c>
      <c r="B26" s="21" t="s">
        <v>230</v>
      </c>
      <c r="C26" s="22">
        <v>0</v>
      </c>
      <c r="D26" s="22"/>
    </row>
    <row r="27" spans="1:4" s="19" customFormat="1" ht="9" customHeight="1">
      <c r="A27" s="38"/>
      <c r="B27" s="32"/>
      <c r="C27" s="32"/>
      <c r="D27" s="32"/>
    </row>
    <row r="28" spans="1:4" s="19" customFormat="1" ht="14.25" customHeight="1">
      <c r="A28" s="9" t="s">
        <v>231</v>
      </c>
      <c r="B28" s="10"/>
      <c r="C28" s="10"/>
      <c r="D28" s="9"/>
    </row>
    <row r="29" spans="1:6" s="19" customFormat="1" ht="15">
      <c r="A29" s="39" t="s">
        <v>20</v>
      </c>
      <c r="B29" s="39" t="s">
        <v>32</v>
      </c>
      <c r="C29" s="39" t="s">
        <v>217</v>
      </c>
      <c r="D29" s="13">
        <v>44166</v>
      </c>
      <c r="E29" s="39" t="s">
        <v>232</v>
      </c>
      <c r="F29" s="13">
        <v>44561</v>
      </c>
    </row>
    <row r="30" spans="1:6" s="19" customFormat="1" ht="15">
      <c r="A30" s="39"/>
      <c r="B30" s="39"/>
      <c r="C30" s="39"/>
      <c r="D30" s="40" t="s">
        <v>199</v>
      </c>
      <c r="E30" s="39"/>
      <c r="F30" s="15" t="s">
        <v>34</v>
      </c>
    </row>
    <row r="31" spans="1:6" s="19" customFormat="1" ht="15">
      <c r="A31" s="39"/>
      <c r="B31" s="39"/>
      <c r="C31" s="39"/>
      <c r="D31" s="15" t="s">
        <v>33</v>
      </c>
      <c r="E31" s="39"/>
      <c r="F31" s="15" t="s">
        <v>33</v>
      </c>
    </row>
    <row r="32" spans="1:6" s="19" customFormat="1" ht="15">
      <c r="A32" s="20">
        <v>1</v>
      </c>
      <c r="B32" s="21" t="s">
        <v>35</v>
      </c>
      <c r="C32" s="41">
        <v>2547481997.3199997</v>
      </c>
      <c r="D32" s="42">
        <v>0</v>
      </c>
      <c r="E32" s="42">
        <v>3240683113.1100006</v>
      </c>
      <c r="F32" s="42">
        <v>0</v>
      </c>
    </row>
    <row r="33" spans="1:6" s="19" customFormat="1" ht="15">
      <c r="A33" s="23">
        <v>2</v>
      </c>
      <c r="B33" s="24" t="s">
        <v>36</v>
      </c>
      <c r="C33" s="43">
        <v>567797750.81</v>
      </c>
      <c r="D33" s="44">
        <f>20%*C33</f>
        <v>113559550.162</v>
      </c>
      <c r="E33" s="29">
        <v>451631095.92</v>
      </c>
      <c r="F33" s="43">
        <f>20%*E33</f>
        <v>90326219.18400002</v>
      </c>
    </row>
    <row r="34" spans="1:6" s="19" customFormat="1" ht="15">
      <c r="A34" s="20">
        <v>3</v>
      </c>
      <c r="B34" s="21" t="s">
        <v>37</v>
      </c>
      <c r="C34" s="29">
        <v>1190985204.87</v>
      </c>
      <c r="D34" s="42">
        <f>50%*C34</f>
        <v>595492602.435</v>
      </c>
      <c r="E34" s="29">
        <v>1112408533.46</v>
      </c>
      <c r="F34" s="29">
        <f>50%*E34</f>
        <v>556204266.73</v>
      </c>
    </row>
    <row r="35" spans="1:7" s="19" customFormat="1" ht="15">
      <c r="A35" s="36">
        <v>4</v>
      </c>
      <c r="B35" s="21" t="s">
        <v>198</v>
      </c>
      <c r="C35" s="43">
        <v>8085881607.396997</v>
      </c>
      <c r="D35" s="44">
        <f>C35</f>
        <v>8085881607.396997</v>
      </c>
      <c r="E35" s="43">
        <f>8761503638.22999+463908321.5788+94625366.1342678</f>
        <v>9320037325.943058</v>
      </c>
      <c r="F35" s="43">
        <f>E35*100%</f>
        <v>9320037325.943058</v>
      </c>
      <c r="G35" s="45"/>
    </row>
    <row r="36" spans="1:6" s="19" customFormat="1" ht="15">
      <c r="A36" s="36">
        <v>5</v>
      </c>
      <c r="B36" s="21" t="s">
        <v>38</v>
      </c>
      <c r="C36" s="29">
        <v>132692872.074</v>
      </c>
      <c r="D36" s="42">
        <f>C36*150%</f>
        <v>199039308.111</v>
      </c>
      <c r="E36" s="29"/>
      <c r="F36" s="29">
        <f>150%*E36</f>
        <v>0</v>
      </c>
    </row>
    <row r="37" spans="1:6" s="19" customFormat="1" ht="15">
      <c r="A37" s="36">
        <v>6</v>
      </c>
      <c r="B37" s="21" t="s">
        <v>215</v>
      </c>
      <c r="C37" s="29"/>
      <c r="D37" s="42">
        <v>578544992.3368998</v>
      </c>
      <c r="E37" s="29"/>
      <c r="F37" s="29">
        <v>590959483.4789001</v>
      </c>
    </row>
    <row r="38" spans="1:7" s="19" customFormat="1" ht="15">
      <c r="A38" s="46" t="s">
        <v>200</v>
      </c>
      <c r="B38" s="21"/>
      <c r="C38" s="47">
        <f>SUM(C32:C37)</f>
        <v>12524839432.470997</v>
      </c>
      <c r="D38" s="47">
        <f>SUM(D32:D37)</f>
        <v>9572518060.441898</v>
      </c>
      <c r="E38" s="47">
        <f>SUM(E32:E37)</f>
        <v>14124760068.43306</v>
      </c>
      <c r="F38" s="47">
        <f>SUM(F32:F37)</f>
        <v>10557527295.335958</v>
      </c>
      <c r="G38" s="48"/>
    </row>
    <row r="39" s="19" customFormat="1" ht="10.5" customHeight="1"/>
    <row r="40" spans="1:7" s="19" customFormat="1" ht="18">
      <c r="A40" s="9" t="s">
        <v>233</v>
      </c>
      <c r="B40" s="10"/>
      <c r="C40" s="49"/>
      <c r="D40" s="9"/>
      <c r="E40" s="50"/>
      <c r="F40" s="51"/>
      <c r="G40" s="18"/>
    </row>
    <row r="41" spans="1:6" s="19" customFormat="1" ht="21" customHeight="1">
      <c r="A41" s="52" t="s">
        <v>20</v>
      </c>
      <c r="B41" s="28"/>
      <c r="C41" s="13">
        <v>44166</v>
      </c>
      <c r="D41" s="13">
        <v>44561</v>
      </c>
      <c r="F41" s="48"/>
    </row>
    <row r="42" spans="1:6" s="19" customFormat="1" ht="15">
      <c r="A42" s="20">
        <v>1</v>
      </c>
      <c r="B42" s="21" t="s">
        <v>50</v>
      </c>
      <c r="C42" s="53">
        <f>C5</f>
        <v>888887294.926445</v>
      </c>
      <c r="D42" s="53">
        <f>D5</f>
        <v>977649999.4747248</v>
      </c>
      <c r="F42" s="48"/>
    </row>
    <row r="43" spans="1:6" s="19" customFormat="1" ht="42.75">
      <c r="A43" s="36" t="s">
        <v>234</v>
      </c>
      <c r="B43" s="54" t="s">
        <v>51</v>
      </c>
      <c r="C43" s="55">
        <f>2.5%*C42</f>
        <v>22222182.373161126</v>
      </c>
      <c r="D43" s="55">
        <f>2.5%*D42</f>
        <v>24441249.98686812</v>
      </c>
      <c r="E43" s="48"/>
      <c r="F43" s="45"/>
    </row>
    <row r="44" spans="1:4" s="19" customFormat="1" ht="42.75">
      <c r="A44" s="20" t="s">
        <v>235</v>
      </c>
      <c r="B44" s="54" t="s">
        <v>52</v>
      </c>
      <c r="C44" s="53"/>
      <c r="D44" s="53"/>
    </row>
    <row r="45" spans="1:4" s="19" customFormat="1" ht="15">
      <c r="A45" s="20" t="s">
        <v>42</v>
      </c>
      <c r="B45" s="56" t="s">
        <v>43</v>
      </c>
      <c r="C45" s="53"/>
      <c r="D45" s="53"/>
    </row>
    <row r="46" spans="1:6" s="19" customFormat="1" ht="15">
      <c r="A46" s="20" t="s">
        <v>44</v>
      </c>
      <c r="B46" s="56" t="s">
        <v>45</v>
      </c>
      <c r="C46" s="53"/>
      <c r="D46" s="53"/>
      <c r="F46" s="48"/>
    </row>
    <row r="47" spans="1:4" s="19" customFormat="1" ht="15">
      <c r="A47" s="20" t="s">
        <v>46</v>
      </c>
      <c r="B47" s="56" t="s">
        <v>47</v>
      </c>
      <c r="C47" s="53"/>
      <c r="D47" s="53"/>
    </row>
    <row r="48" spans="1:6" s="19" customFormat="1" ht="15">
      <c r="A48" s="20">
        <v>2</v>
      </c>
      <c r="B48" s="21" t="s">
        <v>53</v>
      </c>
      <c r="C48" s="53">
        <f>C16</f>
        <v>559890227.3637459</v>
      </c>
      <c r="D48" s="53">
        <f>D16</f>
        <v>609905729.2207879</v>
      </c>
      <c r="F48" s="48"/>
    </row>
    <row r="49" spans="1:6" s="19" customFormat="1" ht="15">
      <c r="A49" s="20">
        <v>3</v>
      </c>
      <c r="B49" s="16" t="s">
        <v>54</v>
      </c>
      <c r="C49" s="57">
        <f>C48+C42</f>
        <v>1448777522.290191</v>
      </c>
      <c r="D49" s="57">
        <f>D48+D42</f>
        <v>1587555728.6955128</v>
      </c>
      <c r="F49" s="48"/>
    </row>
    <row r="50" spans="1:5" s="19" customFormat="1" ht="15">
      <c r="A50" s="58"/>
      <c r="B50" s="21" t="s">
        <v>39</v>
      </c>
      <c r="C50" s="29">
        <f>C5/D38*100</f>
        <v>9.28582520621968</v>
      </c>
      <c r="D50" s="29">
        <f>D5/F38*100</f>
        <v>9.260217588133777</v>
      </c>
      <c r="E50" s="48"/>
    </row>
    <row r="51" spans="1:4" s="19" customFormat="1" ht="28.5">
      <c r="A51" s="58"/>
      <c r="B51" s="54" t="s">
        <v>40</v>
      </c>
      <c r="C51" s="55"/>
      <c r="D51" s="55"/>
    </row>
    <row r="52" spans="1:4" s="19" customFormat="1" ht="42.75">
      <c r="A52" s="59"/>
      <c r="B52" s="54" t="s">
        <v>41</v>
      </c>
      <c r="C52" s="55"/>
      <c r="D52" s="55"/>
    </row>
    <row r="53" spans="1:4" s="19" customFormat="1" ht="15">
      <c r="A53" s="59"/>
      <c r="B53" s="56" t="s">
        <v>43</v>
      </c>
      <c r="C53" s="53"/>
      <c r="D53" s="53"/>
    </row>
    <row r="54" spans="1:4" s="19" customFormat="1" ht="15">
      <c r="A54" s="20" t="s">
        <v>44</v>
      </c>
      <c r="B54" s="56" t="s">
        <v>45</v>
      </c>
      <c r="C54" s="53"/>
      <c r="D54" s="53"/>
    </row>
    <row r="55" spans="1:4" s="19" customFormat="1" ht="15">
      <c r="A55" s="20" t="s">
        <v>46</v>
      </c>
      <c r="B55" s="56" t="s">
        <v>47</v>
      </c>
      <c r="C55" s="53"/>
      <c r="D55" s="53"/>
    </row>
    <row r="56" spans="1:5" s="19" customFormat="1" ht="15">
      <c r="A56" s="20">
        <v>5</v>
      </c>
      <c r="B56" s="21" t="s">
        <v>48</v>
      </c>
      <c r="C56" s="29">
        <f>C49/D38*100</f>
        <v>15.13475882878941</v>
      </c>
      <c r="D56" s="29">
        <f>D49/F38*100</f>
        <v>15.03719274679833</v>
      </c>
      <c r="E56" s="48"/>
    </row>
    <row r="57" spans="1:4" s="19" customFormat="1" ht="15">
      <c r="A57" s="20">
        <v>6</v>
      </c>
      <c r="B57" s="21" t="s">
        <v>49</v>
      </c>
      <c r="C57" s="29">
        <v>6.872641671768147</v>
      </c>
      <c r="D57" s="29">
        <v>6.880757241464538</v>
      </c>
    </row>
    <row r="58" s="19" customFormat="1" ht="11.25" customHeight="1"/>
    <row r="59" spans="1:2" s="19" customFormat="1" ht="18">
      <c r="A59" s="9" t="s">
        <v>236</v>
      </c>
      <c r="B59" s="10"/>
    </row>
    <row r="60" spans="1:11" s="19" customFormat="1" ht="15">
      <c r="A60" s="15" t="s">
        <v>55</v>
      </c>
      <c r="B60" s="15" t="s">
        <v>56</v>
      </c>
      <c r="C60" s="60">
        <v>44166</v>
      </c>
      <c r="D60" s="61"/>
      <c r="E60" s="60">
        <v>44561</v>
      </c>
      <c r="F60" s="61"/>
      <c r="I60" s="45"/>
      <c r="J60" s="45"/>
      <c r="K60" s="45"/>
    </row>
    <row r="61" spans="1:11" s="19" customFormat="1" ht="15">
      <c r="A61" s="62"/>
      <c r="B61" s="62"/>
      <c r="C61" s="63" t="s">
        <v>57</v>
      </c>
      <c r="D61" s="63" t="s">
        <v>58</v>
      </c>
      <c r="E61" s="63" t="s">
        <v>57</v>
      </c>
      <c r="F61" s="63" t="s">
        <v>58</v>
      </c>
      <c r="I61" s="45"/>
      <c r="J61" s="45"/>
      <c r="K61" s="45"/>
    </row>
    <row r="62" spans="1:11" s="19" customFormat="1" ht="17.25" customHeight="1">
      <c r="A62" s="64" t="s">
        <v>10</v>
      </c>
      <c r="B62" s="65" t="s">
        <v>59</v>
      </c>
      <c r="C62" s="3">
        <v>1850017.19</v>
      </c>
      <c r="D62" s="4">
        <v>0</v>
      </c>
      <c r="E62" s="5">
        <v>1718273.44</v>
      </c>
      <c r="F62" s="5">
        <v>0</v>
      </c>
      <c r="I62" s="45"/>
      <c r="J62" s="45"/>
      <c r="K62" s="45"/>
    </row>
    <row r="63" spans="1:11" s="19" customFormat="1" ht="14.25" customHeight="1">
      <c r="A63" s="64" t="s">
        <v>12</v>
      </c>
      <c r="B63" s="65" t="s">
        <v>60</v>
      </c>
      <c r="C63" s="2">
        <v>319805449.54</v>
      </c>
      <c r="D63" s="4">
        <v>79213708.38</v>
      </c>
      <c r="E63" s="5">
        <v>298101926.19</v>
      </c>
      <c r="F63" s="5">
        <v>70712165.47</v>
      </c>
      <c r="I63" s="45"/>
      <c r="J63" s="45"/>
      <c r="K63" s="45"/>
    </row>
    <row r="64" spans="1:11" s="19" customFormat="1" ht="15">
      <c r="A64" s="64" t="s">
        <v>237</v>
      </c>
      <c r="B64" s="65" t="s">
        <v>61</v>
      </c>
      <c r="C64" s="3">
        <v>1732637979.37</v>
      </c>
      <c r="D64" s="4">
        <v>156783903.09</v>
      </c>
      <c r="E64" s="5">
        <v>1813008450.15</v>
      </c>
      <c r="F64" s="5">
        <v>161163654.71999997</v>
      </c>
      <c r="I64" s="45"/>
      <c r="J64" s="45"/>
      <c r="K64" s="45"/>
    </row>
    <row r="65" spans="1:11" s="19" customFormat="1" ht="15">
      <c r="A65" s="66" t="s">
        <v>16</v>
      </c>
      <c r="B65" s="67" t="s">
        <v>62</v>
      </c>
      <c r="C65" s="3">
        <v>1006385631.02</v>
      </c>
      <c r="D65" s="4">
        <v>203956421.86</v>
      </c>
      <c r="E65" s="5">
        <v>941589284.3</v>
      </c>
      <c r="F65" s="5">
        <v>90035396.47</v>
      </c>
      <c r="I65" s="45"/>
      <c r="J65" s="45"/>
      <c r="K65" s="45"/>
    </row>
    <row r="66" spans="1:11" s="19" customFormat="1" ht="15">
      <c r="A66" s="66" t="s">
        <v>19</v>
      </c>
      <c r="B66" s="67" t="s">
        <v>63</v>
      </c>
      <c r="C66" s="3">
        <v>2979241141.4599996</v>
      </c>
      <c r="D66" s="4">
        <v>14701317.64</v>
      </c>
      <c r="E66" s="5">
        <v>3163403195.799999</v>
      </c>
      <c r="F66" s="5">
        <v>13273415.8</v>
      </c>
      <c r="I66" s="45"/>
      <c r="J66" s="45"/>
      <c r="K66" s="45"/>
    </row>
    <row r="67" spans="1:6" s="19" customFormat="1" ht="15">
      <c r="A67" s="64" t="s">
        <v>238</v>
      </c>
      <c r="B67" s="65" t="s">
        <v>64</v>
      </c>
      <c r="C67" s="3">
        <v>214210539.89000002</v>
      </c>
      <c r="D67" s="4">
        <v>37819472.39</v>
      </c>
      <c r="E67" s="5">
        <v>279394231.29999995</v>
      </c>
      <c r="F67" s="5">
        <v>23898616.019999996</v>
      </c>
    </row>
    <row r="68" spans="1:6" s="19" customFormat="1" ht="15">
      <c r="A68" s="66" t="s">
        <v>28</v>
      </c>
      <c r="B68" s="67" t="s">
        <v>239</v>
      </c>
      <c r="C68" s="68">
        <v>321910342.41999996</v>
      </c>
      <c r="D68" s="68"/>
      <c r="E68" s="68">
        <v>344298846.72</v>
      </c>
      <c r="F68" s="68">
        <v>0</v>
      </c>
    </row>
    <row r="69" spans="1:6" s="19" customFormat="1" ht="15">
      <c r="A69" s="66" t="s">
        <v>30</v>
      </c>
      <c r="B69" s="69" t="s">
        <v>65</v>
      </c>
      <c r="C69" s="68">
        <f>1380018200.67-C76</f>
        <v>106913670.39000392</v>
      </c>
      <c r="D69" s="68">
        <f>49611652.28-D76</f>
        <v>36378128.7</v>
      </c>
      <c r="E69" s="68">
        <f>1438836500.91999-E76</f>
        <v>121017328.86999822</v>
      </c>
      <c r="F69" s="70">
        <f>38848804.96-F76</f>
        <v>30865135.57</v>
      </c>
    </row>
    <row r="70" spans="1:7" s="19" customFormat="1" ht="15">
      <c r="A70" s="66" t="s">
        <v>240</v>
      </c>
      <c r="B70" s="67" t="s">
        <v>66</v>
      </c>
      <c r="C70" s="4">
        <v>221528855.19000006</v>
      </c>
      <c r="D70" s="4">
        <v>6982088.9799999995</v>
      </c>
      <c r="E70" s="5">
        <v>210495684.95</v>
      </c>
      <c r="F70" s="5">
        <v>1078056.2000000002</v>
      </c>
      <c r="G70" s="45"/>
    </row>
    <row r="71" spans="1:6" s="19" customFormat="1" ht="15">
      <c r="A71" s="66" t="s">
        <v>241</v>
      </c>
      <c r="B71" s="67" t="s">
        <v>67</v>
      </c>
      <c r="C71" s="4">
        <v>329228882.18</v>
      </c>
      <c r="D71" s="4"/>
      <c r="E71" s="5">
        <v>288951047.88</v>
      </c>
      <c r="F71" s="4">
        <v>77212.82</v>
      </c>
    </row>
    <row r="72" spans="1:6" s="19" customFormat="1" ht="15">
      <c r="A72" s="66" t="s">
        <v>68</v>
      </c>
      <c r="B72" s="67" t="s">
        <v>69</v>
      </c>
      <c r="C72" s="68"/>
      <c r="D72" s="68"/>
      <c r="E72" s="68"/>
      <c r="F72" s="4"/>
    </row>
    <row r="73" spans="1:6" s="19" customFormat="1" ht="15">
      <c r="A73" s="66" t="s">
        <v>242</v>
      </c>
      <c r="B73" s="67" t="s">
        <v>70</v>
      </c>
      <c r="C73" s="68"/>
      <c r="D73" s="68"/>
      <c r="E73" s="68"/>
      <c r="F73" s="4"/>
    </row>
    <row r="74" spans="1:6" s="19" customFormat="1" ht="15">
      <c r="A74" s="66" t="s">
        <v>71</v>
      </c>
      <c r="B74" s="67" t="s">
        <v>72</v>
      </c>
      <c r="C74" s="4">
        <v>82607720.84999998</v>
      </c>
      <c r="D74" s="4"/>
      <c r="E74" s="5">
        <v>192536945.03000003</v>
      </c>
      <c r="F74" s="4">
        <v>0</v>
      </c>
    </row>
    <row r="75" spans="1:6" s="19" customFormat="1" ht="25.5">
      <c r="A75" s="66" t="s">
        <v>73</v>
      </c>
      <c r="B75" s="67" t="s">
        <v>74</v>
      </c>
      <c r="C75" s="4"/>
      <c r="D75" s="4"/>
      <c r="E75" s="5"/>
      <c r="F75" s="4"/>
    </row>
    <row r="76" spans="1:8" s="19" customFormat="1" ht="15">
      <c r="A76" s="66" t="s">
        <v>75</v>
      </c>
      <c r="B76" s="67" t="s">
        <v>76</v>
      </c>
      <c r="C76" s="4">
        <v>1273104530.2799962</v>
      </c>
      <c r="D76" s="4">
        <v>13233523.579999998</v>
      </c>
      <c r="E76" s="5">
        <v>1317819172.0499918</v>
      </c>
      <c r="F76" s="4">
        <v>7983669.390000001</v>
      </c>
      <c r="G76" s="48"/>
      <c r="H76" s="48"/>
    </row>
    <row r="77" spans="1:8" s="19" customFormat="1" ht="15">
      <c r="A77" s="71"/>
      <c r="B77" s="72" t="s">
        <v>107</v>
      </c>
      <c r="C77" s="6">
        <f>SUM(C62:C76)</f>
        <v>8589424759.780002</v>
      </c>
      <c r="D77" s="6">
        <f>SUM(D62:D76)</f>
        <v>549068564.62</v>
      </c>
      <c r="E77" s="6">
        <f>SUM(E62:E76)</f>
        <v>8972334386.679989</v>
      </c>
      <c r="F77" s="7">
        <f>SUM(F62:F76)</f>
        <v>399087322.4599999</v>
      </c>
      <c r="G77" s="48"/>
      <c r="H77" s="48"/>
    </row>
    <row r="78" s="19" customFormat="1" ht="9" customHeight="1"/>
    <row r="79" spans="1:8" s="19" customFormat="1" ht="18">
      <c r="A79" s="9" t="s">
        <v>243</v>
      </c>
      <c r="B79" s="10"/>
      <c r="E79" s="48"/>
      <c r="F79" s="48"/>
      <c r="G79" s="18"/>
      <c r="H79" s="48"/>
    </row>
    <row r="80" spans="1:4" s="19" customFormat="1" ht="15">
      <c r="A80" s="15" t="s">
        <v>55</v>
      </c>
      <c r="B80" s="73" t="s">
        <v>77</v>
      </c>
      <c r="C80" s="13">
        <v>44166</v>
      </c>
      <c r="D80" s="13">
        <v>44561</v>
      </c>
    </row>
    <row r="81" spans="1:8" s="19" customFormat="1" ht="15">
      <c r="A81" s="74">
        <v>1</v>
      </c>
      <c r="B81" s="16" t="s">
        <v>78</v>
      </c>
      <c r="C81" s="75">
        <f>SUM(C82:C88)</f>
        <v>1406113740.0500002</v>
      </c>
      <c r="D81" s="75">
        <f>SUM(D82:D88)</f>
        <v>1360730535.8400002</v>
      </c>
      <c r="H81" s="48"/>
    </row>
    <row r="82" spans="1:4" s="19" customFormat="1" ht="15">
      <c r="A82" s="20" t="s">
        <v>234</v>
      </c>
      <c r="B82" s="28" t="s">
        <v>79</v>
      </c>
      <c r="C82" s="76"/>
      <c r="D82" s="76">
        <v>0</v>
      </c>
    </row>
    <row r="83" spans="1:4" s="19" customFormat="1" ht="15">
      <c r="A83" s="20" t="s">
        <v>235</v>
      </c>
      <c r="B83" s="21" t="s">
        <v>80</v>
      </c>
      <c r="C83" s="55">
        <v>100713911.87</v>
      </c>
      <c r="D83" s="55">
        <v>32675548.23</v>
      </c>
    </row>
    <row r="84" spans="1:4" s="19" customFormat="1" ht="15">
      <c r="A84" s="20" t="s">
        <v>244</v>
      </c>
      <c r="B84" s="28" t="s">
        <v>81</v>
      </c>
      <c r="C84" s="41">
        <v>144973475.31</v>
      </c>
      <c r="D84" s="77">
        <v>116745255.51</v>
      </c>
    </row>
    <row r="85" spans="1:6" s="19" customFormat="1" ht="15">
      <c r="A85" s="20" t="s">
        <v>245</v>
      </c>
      <c r="B85" s="28" t="s">
        <v>82</v>
      </c>
      <c r="C85" s="41">
        <v>564397321.6100003</v>
      </c>
      <c r="D85" s="2">
        <v>710792790.3699999</v>
      </c>
      <c r="F85" s="48"/>
    </row>
    <row r="86" spans="1:4" s="19" customFormat="1" ht="15">
      <c r="A86" s="20" t="s">
        <v>246</v>
      </c>
      <c r="B86" s="21" t="s">
        <v>83</v>
      </c>
      <c r="C86" s="25">
        <v>596029031.26</v>
      </c>
      <c r="D86" s="8">
        <v>500516941.73000014</v>
      </c>
    </row>
    <row r="87" spans="1:6" s="19" customFormat="1" ht="15">
      <c r="A87" s="20" t="s">
        <v>227</v>
      </c>
      <c r="B87" s="28" t="s">
        <v>84</v>
      </c>
      <c r="C87" s="42">
        <v>0</v>
      </c>
      <c r="D87" s="42"/>
      <c r="F87" s="48"/>
    </row>
    <row r="88" spans="1:4" s="19" customFormat="1" ht="28.5">
      <c r="A88" s="20" t="s">
        <v>247</v>
      </c>
      <c r="B88" s="21" t="s">
        <v>85</v>
      </c>
      <c r="C88" s="22"/>
      <c r="D88" s="22"/>
    </row>
    <row r="89" spans="1:4" s="19" customFormat="1" ht="15">
      <c r="A89" s="15">
        <v>2</v>
      </c>
      <c r="B89" s="16" t="s">
        <v>86</v>
      </c>
      <c r="C89" s="17">
        <f>C94</f>
        <v>6179309762.260004</v>
      </c>
      <c r="D89" s="17">
        <f>D94</f>
        <v>6698236097.149984</v>
      </c>
    </row>
    <row r="90" spans="1:6" s="19" customFormat="1" ht="15">
      <c r="A90" s="20" t="s">
        <v>234</v>
      </c>
      <c r="B90" s="28" t="s">
        <v>79</v>
      </c>
      <c r="C90" s="29">
        <v>0</v>
      </c>
      <c r="D90" s="29">
        <v>0</v>
      </c>
      <c r="F90" s="48"/>
    </row>
    <row r="91" spans="1:4" s="19" customFormat="1" ht="15">
      <c r="A91" s="20" t="s">
        <v>235</v>
      </c>
      <c r="B91" s="21" t="s">
        <v>80</v>
      </c>
      <c r="C91" s="22">
        <v>30209699.45</v>
      </c>
      <c r="D91" s="22">
        <v>31707667.12</v>
      </c>
    </row>
    <row r="92" spans="1:6" s="19" customFormat="1" ht="15">
      <c r="A92" s="20" t="s">
        <v>244</v>
      </c>
      <c r="B92" s="28" t="s">
        <v>81</v>
      </c>
      <c r="C92" s="29">
        <v>0</v>
      </c>
      <c r="D92" s="29">
        <v>0</v>
      </c>
      <c r="F92" s="78"/>
    </row>
    <row r="93" spans="1:6" s="19" customFormat="1" ht="15">
      <c r="A93" s="20" t="s">
        <v>245</v>
      </c>
      <c r="B93" s="28" t="s">
        <v>82</v>
      </c>
      <c r="C93" s="29">
        <v>874524789.6499999</v>
      </c>
      <c r="D93" s="29">
        <v>881660086.5699999</v>
      </c>
      <c r="F93" s="48"/>
    </row>
    <row r="94" spans="1:6" s="19" customFormat="1" ht="15">
      <c r="A94" s="20" t="s">
        <v>246</v>
      </c>
      <c r="B94" s="21" t="s">
        <v>83</v>
      </c>
      <c r="C94" s="25">
        <v>6179309762.260004</v>
      </c>
      <c r="D94" s="25">
        <v>6698236097.149984</v>
      </c>
      <c r="F94" s="45"/>
    </row>
    <row r="95" spans="1:4" s="19" customFormat="1" ht="15">
      <c r="A95" s="20" t="s">
        <v>227</v>
      </c>
      <c r="B95" s="28" t="s">
        <v>84</v>
      </c>
      <c r="C95" s="29">
        <v>0</v>
      </c>
      <c r="D95" s="29"/>
    </row>
    <row r="96" spans="1:4" s="19" customFormat="1" ht="28.5">
      <c r="A96" s="20" t="s">
        <v>247</v>
      </c>
      <c r="B96" s="28" t="s">
        <v>85</v>
      </c>
      <c r="C96" s="29">
        <v>0</v>
      </c>
      <c r="D96" s="29"/>
    </row>
    <row r="97" spans="2:6" s="19" customFormat="1" ht="15">
      <c r="B97" s="73" t="s">
        <v>93</v>
      </c>
      <c r="C97" s="79">
        <f>C89+C81</f>
        <v>7585423502.310004</v>
      </c>
      <c r="D97" s="79">
        <f>D89+D81</f>
        <v>8058966632.9899845</v>
      </c>
      <c r="E97" s="18"/>
      <c r="F97" s="48"/>
    </row>
    <row r="98" s="19" customFormat="1" ht="6.75" customHeight="1"/>
    <row r="99" spans="1:2" s="19" customFormat="1" ht="18">
      <c r="A99" s="9" t="s">
        <v>248</v>
      </c>
      <c r="B99" s="10"/>
    </row>
    <row r="100" spans="1:9" s="81" customFormat="1" ht="15">
      <c r="A100" s="58"/>
      <c r="B100" s="80" t="s">
        <v>190</v>
      </c>
      <c r="C100" s="80" t="s">
        <v>87</v>
      </c>
      <c r="D100" s="80" t="s">
        <v>88</v>
      </c>
      <c r="E100" s="80" t="s">
        <v>89</v>
      </c>
      <c r="F100" s="80" t="s">
        <v>90</v>
      </c>
      <c r="G100" s="80" t="s">
        <v>91</v>
      </c>
      <c r="H100" s="80" t="s">
        <v>92</v>
      </c>
      <c r="I100" s="80" t="s">
        <v>93</v>
      </c>
    </row>
    <row r="101" spans="1:10" s="19" customFormat="1" ht="15">
      <c r="A101" s="82" t="s">
        <v>187</v>
      </c>
      <c r="B101" s="83">
        <v>2463879515.81</v>
      </c>
      <c r="C101" s="53">
        <v>497271287.25</v>
      </c>
      <c r="D101" s="53">
        <v>0</v>
      </c>
      <c r="E101" s="53">
        <v>500000000</v>
      </c>
      <c r="F101" s="53"/>
      <c r="G101" s="53"/>
      <c r="H101" s="53"/>
      <c r="I101" s="29">
        <f aca="true" t="shared" si="0" ref="I101:I106">SUM(B101:H101)</f>
        <v>3461150803.06</v>
      </c>
      <c r="J101" s="48"/>
    </row>
    <row r="102" spans="1:9" s="19" customFormat="1" ht="15">
      <c r="A102" s="82" t="s">
        <v>188</v>
      </c>
      <c r="B102" s="53"/>
      <c r="C102" s="53"/>
      <c r="D102" s="53"/>
      <c r="E102" s="53"/>
      <c r="F102" s="53"/>
      <c r="G102" s="53"/>
      <c r="H102" s="53"/>
      <c r="I102" s="29">
        <f t="shared" si="0"/>
        <v>0</v>
      </c>
    </row>
    <row r="103" spans="1:9" s="19" customFormat="1" ht="15">
      <c r="A103" s="82" t="s">
        <v>94</v>
      </c>
      <c r="B103" s="53"/>
      <c r="C103" s="53"/>
      <c r="D103" s="53"/>
      <c r="E103" s="53"/>
      <c r="F103" s="53"/>
      <c r="G103" s="53">
        <v>349334000</v>
      </c>
      <c r="H103" s="53">
        <v>7750000</v>
      </c>
      <c r="I103" s="29">
        <f t="shared" si="0"/>
        <v>357084000</v>
      </c>
    </row>
    <row r="104" spans="1:9" s="19" customFormat="1" ht="39" customHeight="1">
      <c r="A104" s="82" t="s">
        <v>95</v>
      </c>
      <c r="B104" s="53"/>
      <c r="C104" s="53"/>
      <c r="D104" s="53"/>
      <c r="E104" s="53"/>
      <c r="F104" s="53"/>
      <c r="G104" s="53"/>
      <c r="H104" s="53"/>
      <c r="I104" s="29">
        <f t="shared" si="0"/>
        <v>0</v>
      </c>
    </row>
    <row r="105" spans="1:9" s="19" customFormat="1" ht="30.75" customHeight="1">
      <c r="A105" s="82" t="s">
        <v>96</v>
      </c>
      <c r="B105" s="29">
        <v>99266768.37</v>
      </c>
      <c r="C105" s="29">
        <v>455678476.65999997</v>
      </c>
      <c r="D105" s="29">
        <v>118182835.91000003</v>
      </c>
      <c r="E105" s="53">
        <v>194430748.21</v>
      </c>
      <c r="F105" s="53"/>
      <c r="G105" s="53">
        <v>1117889344.13</v>
      </c>
      <c r="H105" s="53">
        <v>6603976586.500002</v>
      </c>
      <c r="I105" s="29">
        <f t="shared" si="0"/>
        <v>8589424759.780003</v>
      </c>
    </row>
    <row r="106" spans="1:9" s="19" customFormat="1" ht="15">
      <c r="A106" s="82" t="s">
        <v>97</v>
      </c>
      <c r="B106" s="53"/>
      <c r="C106" s="53"/>
      <c r="D106" s="53"/>
      <c r="E106" s="53"/>
      <c r="F106" s="53"/>
      <c r="G106" s="53"/>
      <c r="H106" s="53">
        <v>211959067.44</v>
      </c>
      <c r="I106" s="29">
        <f t="shared" si="0"/>
        <v>211959067.44</v>
      </c>
    </row>
    <row r="107" spans="1:10" s="19" customFormat="1" ht="15">
      <c r="A107" s="84" t="s">
        <v>98</v>
      </c>
      <c r="B107" s="57">
        <f>SUM(B101:B106)</f>
        <v>2563146284.18</v>
      </c>
      <c r="C107" s="57">
        <f aca="true" t="shared" si="1" ref="C107:I107">SUM(C101:C106)</f>
        <v>952949763.91</v>
      </c>
      <c r="D107" s="57">
        <f t="shared" si="1"/>
        <v>118182835.91000003</v>
      </c>
      <c r="E107" s="57">
        <f t="shared" si="1"/>
        <v>694430748.21</v>
      </c>
      <c r="F107" s="57">
        <f t="shared" si="1"/>
        <v>0</v>
      </c>
      <c r="G107" s="57">
        <f t="shared" si="1"/>
        <v>1467223344.13</v>
      </c>
      <c r="H107" s="57">
        <f t="shared" si="1"/>
        <v>6823685653.9400015</v>
      </c>
      <c r="I107" s="57">
        <f t="shared" si="1"/>
        <v>12619618630.280003</v>
      </c>
      <c r="J107" s="48"/>
    </row>
    <row r="108" spans="1:9" s="19" customFormat="1" ht="18" customHeight="1">
      <c r="A108" s="82" t="s">
        <v>99</v>
      </c>
      <c r="B108" s="53"/>
      <c r="C108" s="53"/>
      <c r="D108" s="53"/>
      <c r="E108" s="53"/>
      <c r="F108" s="53"/>
      <c r="G108" s="53"/>
      <c r="H108" s="53"/>
      <c r="I108" s="85">
        <f aca="true" t="shared" si="2" ref="I108:I113">SUM(B108:H108)</f>
        <v>0</v>
      </c>
    </row>
    <row r="109" spans="1:9" s="19" customFormat="1" ht="15">
      <c r="A109" s="82" t="s">
        <v>100</v>
      </c>
      <c r="B109" s="53">
        <v>928543092.4100001</v>
      </c>
      <c r="C109" s="53"/>
      <c r="D109" s="53"/>
      <c r="E109" s="53"/>
      <c r="F109" s="53"/>
      <c r="G109" s="53"/>
      <c r="H109" s="53"/>
      <c r="I109" s="85">
        <f t="shared" si="2"/>
        <v>928543092.4100001</v>
      </c>
    </row>
    <row r="110" spans="1:10" s="19" customFormat="1" ht="13.5" customHeight="1">
      <c r="A110" s="82" t="s">
        <v>101</v>
      </c>
      <c r="B110" s="53">
        <v>2751940525.723</v>
      </c>
      <c r="C110" s="53"/>
      <c r="D110" s="53"/>
      <c r="E110" s="53"/>
      <c r="F110" s="53"/>
      <c r="G110" s="53"/>
      <c r="H110" s="53"/>
      <c r="I110" s="85">
        <f t="shared" si="2"/>
        <v>2751940525.723</v>
      </c>
      <c r="J110" s="48"/>
    </row>
    <row r="111" spans="1:10" s="19" customFormat="1" ht="15">
      <c r="A111" s="82" t="s">
        <v>102</v>
      </c>
      <c r="B111" s="53"/>
      <c r="C111" s="53">
        <v>1657992327.55</v>
      </c>
      <c r="D111" s="53">
        <v>1260927391.6599998</v>
      </c>
      <c r="E111" s="53">
        <v>844424415.15</v>
      </c>
      <c r="F111" s="53"/>
      <c r="G111" s="53">
        <v>754240457.78</v>
      </c>
      <c r="H111" s="53">
        <v>1908690457.2899997</v>
      </c>
      <c r="I111" s="85">
        <f t="shared" si="2"/>
        <v>6426275049.43</v>
      </c>
      <c r="J111" s="48"/>
    </row>
    <row r="112" spans="1:9" s="19" customFormat="1" ht="44.25" customHeight="1">
      <c r="A112" s="82" t="s">
        <v>103</v>
      </c>
      <c r="B112" s="53"/>
      <c r="C112" s="53"/>
      <c r="D112" s="53"/>
      <c r="E112" s="53"/>
      <c r="F112" s="53"/>
      <c r="G112" s="53"/>
      <c r="H112" s="53"/>
      <c r="I112" s="85">
        <f t="shared" si="2"/>
        <v>0</v>
      </c>
    </row>
    <row r="113" spans="1:10" s="19" customFormat="1" ht="15">
      <c r="A113" s="82" t="s">
        <v>195</v>
      </c>
      <c r="B113" s="53"/>
      <c r="C113" s="86"/>
      <c r="D113" s="86">
        <v>315019463.94</v>
      </c>
      <c r="E113" s="86"/>
      <c r="F113" s="86"/>
      <c r="G113" s="86">
        <v>307130931.40403885</v>
      </c>
      <c r="H113" s="86">
        <v>1890709567.3729682</v>
      </c>
      <c r="I113" s="85">
        <f t="shared" si="2"/>
        <v>2512859962.717007</v>
      </c>
      <c r="J113" s="48"/>
    </row>
    <row r="114" spans="1:9" s="19" customFormat="1" ht="15">
      <c r="A114" s="73" t="s">
        <v>98</v>
      </c>
      <c r="B114" s="87">
        <f>SUM(B108:B113)</f>
        <v>3680483618.1330004</v>
      </c>
      <c r="C114" s="87">
        <f>SUM(C108:C113)</f>
        <v>1657992327.55</v>
      </c>
      <c r="D114" s="87">
        <f aca="true" t="shared" si="3" ref="D114:I114">SUM(D108:D113)</f>
        <v>1575946855.6</v>
      </c>
      <c r="E114" s="87">
        <f t="shared" si="3"/>
        <v>844424415.15</v>
      </c>
      <c r="F114" s="87">
        <f t="shared" si="3"/>
        <v>0</v>
      </c>
      <c r="G114" s="87">
        <f t="shared" si="3"/>
        <v>1061371389.1840389</v>
      </c>
      <c r="H114" s="87">
        <f t="shared" si="3"/>
        <v>3799400024.6629677</v>
      </c>
      <c r="I114" s="87">
        <f t="shared" si="3"/>
        <v>12619618630.280006</v>
      </c>
    </row>
    <row r="115" spans="1:9" s="19" customFormat="1" ht="15">
      <c r="A115" s="73" t="s">
        <v>193</v>
      </c>
      <c r="B115" s="88">
        <f>B116/B114</f>
        <v>-0.3035843790876028</v>
      </c>
      <c r="C115" s="88">
        <f aca="true" t="shared" si="4" ref="C115:I115">C116/C114</f>
        <v>-0.42523873719116356</v>
      </c>
      <c r="D115" s="88">
        <f t="shared" si="4"/>
        <v>-0.9250083621220812</v>
      </c>
      <c r="E115" s="88">
        <f t="shared" si="4"/>
        <v>-0.17762829241899133</v>
      </c>
      <c r="F115" s="88" t="e">
        <f t="shared" si="4"/>
        <v>#DIV/0!</v>
      </c>
      <c r="G115" s="88">
        <f t="shared" si="4"/>
        <v>0.3823844877314548</v>
      </c>
      <c r="H115" s="88">
        <f t="shared" si="4"/>
        <v>0.7959903167988499</v>
      </c>
      <c r="I115" s="88">
        <f t="shared" si="4"/>
        <v>0</v>
      </c>
    </row>
    <row r="116" spans="1:9" s="19" customFormat="1" ht="28.5">
      <c r="A116" s="73" t="s">
        <v>194</v>
      </c>
      <c r="B116" s="89">
        <f>B107-B114</f>
        <v>-1117337333.9530005</v>
      </c>
      <c r="C116" s="89">
        <f aca="true" t="shared" si="5" ref="C116:I116">C107-C114</f>
        <v>-705042563.64</v>
      </c>
      <c r="D116" s="89">
        <f t="shared" si="5"/>
        <v>-1457764019.6899998</v>
      </c>
      <c r="E116" s="89">
        <f t="shared" si="5"/>
        <v>-149993666.93999994</v>
      </c>
      <c r="F116" s="89">
        <f t="shared" si="5"/>
        <v>0</v>
      </c>
      <c r="G116" s="89">
        <f t="shared" si="5"/>
        <v>405851954.94596124</v>
      </c>
      <c r="H116" s="89">
        <f t="shared" si="5"/>
        <v>3024285629.277034</v>
      </c>
      <c r="I116" s="89">
        <f t="shared" si="5"/>
        <v>0</v>
      </c>
    </row>
    <row r="117" s="19" customFormat="1" ht="18.75" customHeight="1"/>
    <row r="118" s="19" customFormat="1" ht="14.25" customHeight="1"/>
    <row r="119" spans="1:2" s="19" customFormat="1" ht="18">
      <c r="A119" s="9" t="s">
        <v>249</v>
      </c>
      <c r="B119" s="10"/>
    </row>
    <row r="120" spans="1:9" s="81" customFormat="1" ht="15">
      <c r="A120" s="58"/>
      <c r="B120" s="80" t="s">
        <v>190</v>
      </c>
      <c r="C120" s="80" t="s">
        <v>87</v>
      </c>
      <c r="D120" s="80" t="s">
        <v>88</v>
      </c>
      <c r="E120" s="80" t="s">
        <v>89</v>
      </c>
      <c r="F120" s="80" t="s">
        <v>90</v>
      </c>
      <c r="G120" s="80" t="s">
        <v>91</v>
      </c>
      <c r="H120" s="80" t="s">
        <v>92</v>
      </c>
      <c r="I120" s="80" t="s">
        <v>93</v>
      </c>
    </row>
    <row r="121" spans="1:10" s="19" customFormat="1" ht="15">
      <c r="A121" s="82" t="s">
        <v>187</v>
      </c>
      <c r="B121" s="83">
        <v>2978424715.2400002</v>
      </c>
      <c r="C121" s="53">
        <v>610326305.66</v>
      </c>
      <c r="D121" s="53">
        <v>300000000</v>
      </c>
      <c r="E121" s="53"/>
      <c r="F121" s="53"/>
      <c r="G121" s="53"/>
      <c r="H121" s="53"/>
      <c r="I121" s="29">
        <f aca="true" t="shared" si="6" ref="I121:I126">SUM(B121:H121)</f>
        <v>3888751020.9</v>
      </c>
      <c r="J121" s="48"/>
    </row>
    <row r="122" spans="1:9" s="19" customFormat="1" ht="15">
      <c r="A122" s="82" t="s">
        <v>188</v>
      </c>
      <c r="B122" s="86"/>
      <c r="C122" s="86"/>
      <c r="D122" s="86"/>
      <c r="E122" s="86"/>
      <c r="F122" s="86"/>
      <c r="G122" s="86"/>
      <c r="H122" s="53"/>
      <c r="I122" s="53">
        <f t="shared" si="6"/>
        <v>0</v>
      </c>
    </row>
    <row r="123" spans="1:9" s="19" customFormat="1" ht="15">
      <c r="A123" s="82" t="s">
        <v>94</v>
      </c>
      <c r="B123" s="53"/>
      <c r="C123" s="53"/>
      <c r="D123" s="53"/>
      <c r="E123" s="53"/>
      <c r="F123" s="53"/>
      <c r="G123" s="53"/>
      <c r="H123" s="86">
        <v>756419758</v>
      </c>
      <c r="I123" s="53">
        <f t="shared" si="6"/>
        <v>756419758</v>
      </c>
    </row>
    <row r="124" spans="1:9" s="19" customFormat="1" ht="15">
      <c r="A124" s="82" t="s">
        <v>95</v>
      </c>
      <c r="B124" s="53"/>
      <c r="C124" s="83"/>
      <c r="D124" s="83"/>
      <c r="E124" s="83"/>
      <c r="F124" s="83"/>
      <c r="G124" s="83"/>
      <c r="H124" s="83"/>
      <c r="I124" s="53">
        <f t="shared" si="6"/>
        <v>0</v>
      </c>
    </row>
    <row r="125" spans="1:9" s="19" customFormat="1" ht="18" customHeight="1">
      <c r="A125" s="82" t="s">
        <v>96</v>
      </c>
      <c r="B125" s="29"/>
      <c r="C125" s="29">
        <v>263231862.20999998</v>
      </c>
      <c r="D125" s="29">
        <v>176439933.67</v>
      </c>
      <c r="E125" s="29">
        <v>20630034.610000003</v>
      </c>
      <c r="F125" s="29"/>
      <c r="G125" s="29">
        <v>1279610455.8100004</v>
      </c>
      <c r="H125" s="29">
        <v>7232422100.379996</v>
      </c>
      <c r="I125" s="53">
        <f t="shared" si="6"/>
        <v>8972334386.679996</v>
      </c>
    </row>
    <row r="126" spans="1:9" s="19" customFormat="1" ht="15">
      <c r="A126" s="82" t="s">
        <v>97</v>
      </c>
      <c r="B126" s="53"/>
      <c r="C126" s="53"/>
      <c r="D126" s="53">
        <v>223101490.70000005</v>
      </c>
      <c r="E126" s="53"/>
      <c r="F126" s="53"/>
      <c r="G126" s="53"/>
      <c r="H126" s="53">
        <v>124707046.89999998</v>
      </c>
      <c r="I126" s="53">
        <f t="shared" si="6"/>
        <v>347808537.6</v>
      </c>
    </row>
    <row r="127" spans="1:11" s="19" customFormat="1" ht="15">
      <c r="A127" s="84" t="s">
        <v>98</v>
      </c>
      <c r="B127" s="57">
        <f aca="true" t="shared" si="7" ref="B127:G127">SUM(B120:B126)</f>
        <v>2978424715.2400002</v>
      </c>
      <c r="C127" s="57">
        <f t="shared" si="7"/>
        <v>873558167.8699999</v>
      </c>
      <c r="D127" s="57">
        <f t="shared" si="7"/>
        <v>699541424.37</v>
      </c>
      <c r="E127" s="57">
        <f t="shared" si="7"/>
        <v>20630034.610000003</v>
      </c>
      <c r="F127" s="57">
        <f t="shared" si="7"/>
        <v>0</v>
      </c>
      <c r="G127" s="57">
        <f t="shared" si="7"/>
        <v>1279610455.8100004</v>
      </c>
      <c r="H127" s="57">
        <f>SUM(H122:H126)</f>
        <v>8113548905.279996</v>
      </c>
      <c r="I127" s="57">
        <f>SUM(I121:I126)</f>
        <v>13965313703.179996</v>
      </c>
      <c r="J127" s="48"/>
      <c r="K127" s="48"/>
    </row>
    <row r="128" spans="1:10" s="19" customFormat="1" ht="25.5">
      <c r="A128" s="90" t="s">
        <v>99</v>
      </c>
      <c r="B128" s="53"/>
      <c r="C128" s="53"/>
      <c r="D128" s="53"/>
      <c r="E128" s="53"/>
      <c r="F128" s="53"/>
      <c r="G128" s="53"/>
      <c r="H128" s="53"/>
      <c r="I128" s="53">
        <f aca="true" t="shared" si="8" ref="I128:I133">SUM(C128:H128)</f>
        <v>0</v>
      </c>
      <c r="J128" s="48"/>
    </row>
    <row r="129" spans="1:9" s="19" customFormat="1" ht="15">
      <c r="A129" s="82" t="s">
        <v>100</v>
      </c>
      <c r="B129" s="53">
        <v>1301479777.660001</v>
      </c>
      <c r="C129" s="53"/>
      <c r="D129" s="53"/>
      <c r="E129" s="53"/>
      <c r="F129" s="53"/>
      <c r="G129" s="53"/>
      <c r="H129" s="53"/>
      <c r="I129" s="53">
        <f>SUM(B129:H129)</f>
        <v>1301479777.660001</v>
      </c>
    </row>
    <row r="130" spans="1:9" s="19" customFormat="1" ht="15">
      <c r="A130" s="82" t="s">
        <v>101</v>
      </c>
      <c r="B130" s="53">
        <v>3059294695.7830462</v>
      </c>
      <c r="C130" s="53"/>
      <c r="D130" s="53"/>
      <c r="E130" s="53"/>
      <c r="F130" s="53"/>
      <c r="G130" s="53"/>
      <c r="H130" s="53"/>
      <c r="I130" s="53">
        <f>SUM(B130:H130)</f>
        <v>3059294695.7830462</v>
      </c>
    </row>
    <row r="131" spans="1:9" s="19" customFormat="1" ht="15">
      <c r="A131" s="82" t="s">
        <v>102</v>
      </c>
      <c r="B131" s="53"/>
      <c r="C131" s="53">
        <v>454134124.16999996</v>
      </c>
      <c r="D131" s="53">
        <v>1463467095.68</v>
      </c>
      <c r="E131" s="53">
        <v>1162155047.42</v>
      </c>
      <c r="F131" s="53"/>
      <c r="G131" s="53">
        <v>1343263998.03</v>
      </c>
      <c r="H131" s="53">
        <v>2580786898.3699994</v>
      </c>
      <c r="I131" s="53">
        <f t="shared" si="8"/>
        <v>7003807163.67</v>
      </c>
    </row>
    <row r="132" spans="1:11" s="19" customFormat="1" ht="25.5">
      <c r="A132" s="82" t="s">
        <v>103</v>
      </c>
      <c r="B132" s="53"/>
      <c r="C132" s="91"/>
      <c r="D132" s="91"/>
      <c r="E132" s="91"/>
      <c r="F132" s="91"/>
      <c r="G132" s="91"/>
      <c r="H132" s="91">
        <v>440000000</v>
      </c>
      <c r="I132" s="53">
        <f t="shared" si="8"/>
        <v>440000000</v>
      </c>
      <c r="K132" s="48"/>
    </row>
    <row r="133" spans="1:11" s="19" customFormat="1" ht="15">
      <c r="A133" s="82" t="s">
        <v>121</v>
      </c>
      <c r="B133" s="53"/>
      <c r="C133" s="86"/>
      <c r="D133" s="86"/>
      <c r="E133" s="86"/>
      <c r="F133" s="86"/>
      <c r="G133" s="86"/>
      <c r="H133" s="86">
        <v>2160732066.066021</v>
      </c>
      <c r="I133" s="53">
        <f t="shared" si="8"/>
        <v>2160732066.066021</v>
      </c>
      <c r="K133" s="48"/>
    </row>
    <row r="134" spans="1:10" s="19" customFormat="1" ht="15">
      <c r="A134" s="73" t="s">
        <v>98</v>
      </c>
      <c r="B134" s="57">
        <f>SUM(B128:B133)</f>
        <v>4360774473.443048</v>
      </c>
      <c r="C134" s="57">
        <f>SUM(C128:C133)</f>
        <v>454134124.16999996</v>
      </c>
      <c r="D134" s="57">
        <f aca="true" t="shared" si="9" ref="D134:I134">SUM(D128:D133)</f>
        <v>1463467095.68</v>
      </c>
      <c r="E134" s="57">
        <f t="shared" si="9"/>
        <v>1162155047.42</v>
      </c>
      <c r="F134" s="57">
        <f t="shared" si="9"/>
        <v>0</v>
      </c>
      <c r="G134" s="57">
        <f t="shared" si="9"/>
        <v>1343263998.03</v>
      </c>
      <c r="H134" s="57">
        <f t="shared" si="9"/>
        <v>5181518964.43602</v>
      </c>
      <c r="I134" s="57">
        <f t="shared" si="9"/>
        <v>13965313703.17907</v>
      </c>
      <c r="J134" s="48"/>
    </row>
    <row r="135" spans="1:11" s="19" customFormat="1" ht="15">
      <c r="A135" s="73" t="s">
        <v>196</v>
      </c>
      <c r="B135" s="92">
        <f>B136/B134</f>
        <v>-0.3169963882841237</v>
      </c>
      <c r="C135" s="92">
        <f aca="true" t="shared" si="10" ref="C135:I135">C136/C134</f>
        <v>0.9235686581944529</v>
      </c>
      <c r="D135" s="92">
        <f t="shared" si="10"/>
        <v>-0.5219971624678326</v>
      </c>
      <c r="E135" s="92">
        <f t="shared" si="10"/>
        <v>-0.9822484661957982</v>
      </c>
      <c r="F135" s="92" t="e">
        <f t="shared" si="10"/>
        <v>#DIV/0!</v>
      </c>
      <c r="G135" s="92">
        <f t="shared" si="10"/>
        <v>-0.047387216744699756</v>
      </c>
      <c r="H135" s="92">
        <f t="shared" si="10"/>
        <v>0.5658630144882837</v>
      </c>
      <c r="I135" s="92">
        <f t="shared" si="10"/>
        <v>6.637669981848377E-14</v>
      </c>
      <c r="J135" s="48"/>
      <c r="K135" s="48"/>
    </row>
    <row r="136" spans="1:9" s="19" customFormat="1" ht="28.5">
      <c r="A136" s="73" t="s">
        <v>197</v>
      </c>
      <c r="B136" s="93">
        <f>B127-B134</f>
        <v>-1382349758.2030473</v>
      </c>
      <c r="C136" s="93">
        <f aca="true" t="shared" si="11" ref="C136:I136">C127-C134</f>
        <v>419424043.6999999</v>
      </c>
      <c r="D136" s="93">
        <f t="shared" si="11"/>
        <v>-763925671.3100001</v>
      </c>
      <c r="E136" s="93">
        <f t="shared" si="11"/>
        <v>-1141525012.8100002</v>
      </c>
      <c r="F136" s="93">
        <f t="shared" si="11"/>
        <v>0</v>
      </c>
      <c r="G136" s="93">
        <f t="shared" si="11"/>
        <v>-63653542.21999955</v>
      </c>
      <c r="H136" s="93">
        <f t="shared" si="11"/>
        <v>2932029940.843976</v>
      </c>
      <c r="I136" s="93">
        <f t="shared" si="11"/>
        <v>0.000926971435546875</v>
      </c>
    </row>
    <row r="137" spans="1:9" s="19" customFormat="1" ht="13.5" customHeight="1">
      <c r="A137" s="94"/>
      <c r="B137" s="95"/>
      <c r="C137" s="96"/>
      <c r="D137" s="96"/>
      <c r="E137" s="96"/>
      <c r="F137" s="97"/>
      <c r="G137" s="97"/>
      <c r="H137" s="97"/>
      <c r="I137" s="97"/>
    </row>
    <row r="138" spans="1:5" s="19" customFormat="1" ht="16.5" customHeight="1">
      <c r="A138" s="98" t="s">
        <v>250</v>
      </c>
      <c r="B138" s="98"/>
      <c r="C138" s="98"/>
      <c r="D138" s="98"/>
      <c r="E138" s="99"/>
    </row>
    <row r="139" spans="1:7" s="19" customFormat="1" ht="28.5">
      <c r="A139" s="84" t="s">
        <v>251</v>
      </c>
      <c r="B139" s="100" t="s">
        <v>105</v>
      </c>
      <c r="C139" s="101"/>
      <c r="D139" s="101"/>
      <c r="E139" s="102"/>
      <c r="F139" s="46" t="s">
        <v>106</v>
      </c>
      <c r="G139" s="34" t="s">
        <v>107</v>
      </c>
    </row>
    <row r="140" spans="1:7" s="19" customFormat="1" ht="29.25" customHeight="1">
      <c r="A140" s="73" t="s">
        <v>32</v>
      </c>
      <c r="B140" s="15" t="s">
        <v>108</v>
      </c>
      <c r="C140" s="15" t="s">
        <v>109</v>
      </c>
      <c r="D140" s="15" t="s">
        <v>110</v>
      </c>
      <c r="E140" s="15" t="s">
        <v>111</v>
      </c>
      <c r="F140" s="28"/>
      <c r="G140" s="28"/>
    </row>
    <row r="141" spans="1:7" s="19" customFormat="1" ht="27" customHeight="1">
      <c r="A141" s="103" t="s">
        <v>112</v>
      </c>
      <c r="B141" s="76">
        <f>B101+C101</f>
        <v>2961150803.06</v>
      </c>
      <c r="C141" s="103">
        <f>E101</f>
        <v>500000000</v>
      </c>
      <c r="D141" s="103">
        <f>F101+G101</f>
        <v>0</v>
      </c>
      <c r="E141" s="76">
        <f>H101</f>
        <v>0</v>
      </c>
      <c r="F141" s="103"/>
      <c r="G141" s="103">
        <f>SUM(B141:F141)</f>
        <v>3461150803.06</v>
      </c>
    </row>
    <row r="142" spans="1:7" s="19" customFormat="1" ht="15" customHeight="1">
      <c r="A142" s="104" t="s">
        <v>113</v>
      </c>
      <c r="B142" s="103"/>
      <c r="C142" s="103"/>
      <c r="D142" s="103"/>
      <c r="E142" s="103"/>
      <c r="F142" s="103"/>
      <c r="G142" s="103">
        <f>SUM(B142:F142)</f>
        <v>0</v>
      </c>
    </row>
    <row r="143" spans="1:7" s="19" customFormat="1" ht="15">
      <c r="A143" s="104" t="s">
        <v>114</v>
      </c>
      <c r="B143" s="76">
        <f>B105+C105+D105</f>
        <v>673128080.94</v>
      </c>
      <c r="C143" s="76">
        <f>E105</f>
        <v>194430748.21</v>
      </c>
      <c r="D143" s="76">
        <f>F105+G105</f>
        <v>1117889344.13</v>
      </c>
      <c r="E143" s="76">
        <f>H105</f>
        <v>6603976586.500002</v>
      </c>
      <c r="F143" s="103"/>
      <c r="G143" s="103">
        <f>SUM(B143:F143)</f>
        <v>8589424759.780003</v>
      </c>
    </row>
    <row r="144" spans="1:7" s="19" customFormat="1" ht="15">
      <c r="A144" s="104" t="s">
        <v>115</v>
      </c>
      <c r="B144" s="105"/>
      <c r="C144" s="103"/>
      <c r="D144" s="103">
        <f>G103</f>
        <v>349334000</v>
      </c>
      <c r="E144" s="76"/>
      <c r="F144" s="103">
        <f>H103</f>
        <v>7750000</v>
      </c>
      <c r="G144" s="103">
        <f>SUM(B144:F144)</f>
        <v>357084000</v>
      </c>
    </row>
    <row r="145" spans="1:7" s="19" customFormat="1" ht="15">
      <c r="A145" s="103" t="s">
        <v>116</v>
      </c>
      <c r="B145" s="103"/>
      <c r="C145" s="106"/>
      <c r="D145" s="103"/>
      <c r="E145" s="106">
        <f>H106</f>
        <v>211959067.44</v>
      </c>
      <c r="F145" s="76"/>
      <c r="G145" s="103">
        <f>SUM(B145:F145)</f>
        <v>211959067.44</v>
      </c>
    </row>
    <row r="146" spans="1:8" s="19" customFormat="1" ht="15">
      <c r="A146" s="107" t="s">
        <v>117</v>
      </c>
      <c r="B146" s="108">
        <f aca="true" t="shared" si="12" ref="B146:G146">SUM(B141:B145)</f>
        <v>3634278884</v>
      </c>
      <c r="C146" s="108">
        <f t="shared" si="12"/>
        <v>694430748.21</v>
      </c>
      <c r="D146" s="108">
        <f t="shared" si="12"/>
        <v>1467223344.13</v>
      </c>
      <c r="E146" s="108">
        <f t="shared" si="12"/>
        <v>6815935653.9400015</v>
      </c>
      <c r="F146" s="108">
        <f t="shared" si="12"/>
        <v>7750000</v>
      </c>
      <c r="G146" s="108">
        <f t="shared" si="12"/>
        <v>12619618630.280003</v>
      </c>
      <c r="H146" s="48"/>
    </row>
    <row r="147" spans="1:7" s="19" customFormat="1" ht="15">
      <c r="A147" s="109" t="s">
        <v>118</v>
      </c>
      <c r="B147" s="109"/>
      <c r="C147" s="109"/>
      <c r="D147" s="109"/>
      <c r="E147" s="109"/>
      <c r="F147" s="109"/>
      <c r="G147" s="109"/>
    </row>
    <row r="148" spans="1:7" s="19" customFormat="1" ht="15">
      <c r="A148" s="104" t="s">
        <v>119</v>
      </c>
      <c r="B148" s="76">
        <f>B110+C111+D111</f>
        <v>5670860244.933</v>
      </c>
      <c r="C148" s="76">
        <f>E111</f>
        <v>844424415.15</v>
      </c>
      <c r="D148" s="76">
        <f>F111+G111</f>
        <v>754240457.78</v>
      </c>
      <c r="E148" s="76">
        <f>H111</f>
        <v>1908690457.2899997</v>
      </c>
      <c r="F148" s="76">
        <f>B109</f>
        <v>928543092.4100001</v>
      </c>
      <c r="G148" s="103">
        <f>SUM(B148:F148)</f>
        <v>10106758667.562998</v>
      </c>
    </row>
    <row r="149" spans="1:7" s="19" customFormat="1" ht="15">
      <c r="A149" s="103" t="s">
        <v>120</v>
      </c>
      <c r="B149" s="103"/>
      <c r="C149" s="103"/>
      <c r="D149" s="103"/>
      <c r="E149" s="76"/>
      <c r="F149" s="76"/>
      <c r="G149" s="103">
        <f>SUM(B149:F149)</f>
        <v>0</v>
      </c>
    </row>
    <row r="150" spans="1:7" s="19" customFormat="1" ht="15">
      <c r="A150" s="103" t="s">
        <v>121</v>
      </c>
      <c r="B150" s="103">
        <f>D113</f>
        <v>315019463.94</v>
      </c>
      <c r="C150" s="103"/>
      <c r="D150" s="103">
        <f>G113</f>
        <v>307130931.40403885</v>
      </c>
      <c r="E150" s="103">
        <f>H113</f>
        <v>1890709567.3729682</v>
      </c>
      <c r="F150" s="106"/>
      <c r="G150" s="103">
        <f>SUM(B150:F150)</f>
        <v>2512859962.717007</v>
      </c>
    </row>
    <row r="151" spans="1:8" s="19" customFormat="1" ht="28.5">
      <c r="A151" s="107" t="s">
        <v>122</v>
      </c>
      <c r="B151" s="110">
        <f aca="true" t="shared" si="13" ref="B151:G151">SUM(B148:B150)</f>
        <v>5985879708.872999</v>
      </c>
      <c r="C151" s="110">
        <f t="shared" si="13"/>
        <v>844424415.15</v>
      </c>
      <c r="D151" s="110">
        <f t="shared" si="13"/>
        <v>1061371389.1840389</v>
      </c>
      <c r="E151" s="110">
        <f t="shared" si="13"/>
        <v>3799400024.6629677</v>
      </c>
      <c r="F151" s="110">
        <f t="shared" si="13"/>
        <v>928543092.4100001</v>
      </c>
      <c r="G151" s="107">
        <f t="shared" si="13"/>
        <v>12619618630.280005</v>
      </c>
      <c r="H151" s="48"/>
    </row>
    <row r="152" spans="1:7" s="19" customFormat="1" ht="28.5">
      <c r="A152" s="107" t="s">
        <v>123</v>
      </c>
      <c r="B152" s="110">
        <f aca="true" t="shared" si="14" ref="B152:G152">B146-B151</f>
        <v>-2351600824.872999</v>
      </c>
      <c r="C152" s="110">
        <f t="shared" si="14"/>
        <v>-149993666.93999994</v>
      </c>
      <c r="D152" s="110">
        <f t="shared" si="14"/>
        <v>405851954.94596124</v>
      </c>
      <c r="E152" s="110">
        <f t="shared" si="14"/>
        <v>3016535629.277034</v>
      </c>
      <c r="F152" s="110">
        <f t="shared" si="14"/>
        <v>-920793092.4100001</v>
      </c>
      <c r="G152" s="110">
        <f t="shared" si="14"/>
        <v>0</v>
      </c>
    </row>
    <row r="153" s="19" customFormat="1" ht="15"/>
    <row r="154" spans="1:5" s="19" customFormat="1" ht="18">
      <c r="A154" s="111" t="s">
        <v>252</v>
      </c>
      <c r="B154" s="111"/>
      <c r="C154" s="111"/>
      <c r="D154" s="111"/>
      <c r="E154" s="111"/>
    </row>
    <row r="155" spans="1:7" s="19" customFormat="1" ht="28.5">
      <c r="A155" s="84" t="s">
        <v>251</v>
      </c>
      <c r="B155" s="100" t="s">
        <v>105</v>
      </c>
      <c r="C155" s="101"/>
      <c r="D155" s="101"/>
      <c r="E155" s="102"/>
      <c r="F155" s="46" t="s">
        <v>106</v>
      </c>
      <c r="G155" s="34" t="s">
        <v>107</v>
      </c>
    </row>
    <row r="156" spans="1:7" s="19" customFormat="1" ht="28.5">
      <c r="A156" s="73" t="s">
        <v>32</v>
      </c>
      <c r="B156" s="15" t="s">
        <v>108</v>
      </c>
      <c r="C156" s="15" t="s">
        <v>109</v>
      </c>
      <c r="D156" s="15" t="s">
        <v>110</v>
      </c>
      <c r="E156" s="15" t="s">
        <v>111</v>
      </c>
      <c r="F156" s="28"/>
      <c r="G156" s="28"/>
    </row>
    <row r="157" spans="1:8" s="19" customFormat="1" ht="28.5" customHeight="1">
      <c r="A157" s="103" t="s">
        <v>112</v>
      </c>
      <c r="B157" s="53">
        <f>B121+C121+D121</f>
        <v>3888751020.9</v>
      </c>
      <c r="C157" s="53"/>
      <c r="D157" s="53"/>
      <c r="E157" s="53"/>
      <c r="F157" s="53"/>
      <c r="G157" s="53">
        <f>SUM(B157:F157)</f>
        <v>3888751020.9</v>
      </c>
      <c r="H157" s="48"/>
    </row>
    <row r="158" spans="1:7" s="19" customFormat="1" ht="15">
      <c r="A158" s="104" t="s">
        <v>113</v>
      </c>
      <c r="B158" s="53"/>
      <c r="C158" s="53"/>
      <c r="D158" s="53"/>
      <c r="E158" s="53"/>
      <c r="F158" s="53"/>
      <c r="G158" s="53">
        <f>SUM(B158:F158)</f>
        <v>0</v>
      </c>
    </row>
    <row r="159" spans="1:7" s="19" customFormat="1" ht="15">
      <c r="A159" s="104" t="s">
        <v>114</v>
      </c>
      <c r="B159" s="53">
        <v>439671795.88</v>
      </c>
      <c r="C159" s="53">
        <v>20630034.610000003</v>
      </c>
      <c r="D159" s="53">
        <v>1279610455.8100004</v>
      </c>
      <c r="E159" s="53">
        <v>7232422100.379996</v>
      </c>
      <c r="F159" s="53"/>
      <c r="G159" s="53">
        <f>SUM(B159:F159)</f>
        <v>8972334386.679996</v>
      </c>
    </row>
    <row r="160" spans="1:7" s="19" customFormat="1" ht="15">
      <c r="A160" s="104" t="s">
        <v>115</v>
      </c>
      <c r="B160" s="112"/>
      <c r="C160" s="53"/>
      <c r="D160" s="53"/>
      <c r="E160" s="53"/>
      <c r="F160" s="53">
        <f>H123</f>
        <v>756419758</v>
      </c>
      <c r="G160" s="53">
        <f>SUM(B160:F160)</f>
        <v>756419758</v>
      </c>
    </row>
    <row r="161" spans="1:7" s="19" customFormat="1" ht="15">
      <c r="A161" s="103" t="s">
        <v>116</v>
      </c>
      <c r="B161" s="53">
        <f>D126+B126</f>
        <v>223101490.70000005</v>
      </c>
      <c r="C161" s="53">
        <f>E126</f>
        <v>0</v>
      </c>
      <c r="D161" s="53"/>
      <c r="E161" s="53">
        <f>H126</f>
        <v>124707046.89999998</v>
      </c>
      <c r="F161" s="53"/>
      <c r="G161" s="53">
        <f>SUM(B161:F161)</f>
        <v>347808537.6</v>
      </c>
    </row>
    <row r="162" spans="1:8" s="19" customFormat="1" ht="15">
      <c r="A162" s="107" t="s">
        <v>117</v>
      </c>
      <c r="B162" s="113">
        <f aca="true" t="shared" si="15" ref="B162:G162">SUM(B157:B161)</f>
        <v>4551524307.48</v>
      </c>
      <c r="C162" s="113">
        <f t="shared" si="15"/>
        <v>20630034.610000003</v>
      </c>
      <c r="D162" s="113">
        <f t="shared" si="15"/>
        <v>1279610455.8100004</v>
      </c>
      <c r="E162" s="113">
        <f t="shared" si="15"/>
        <v>7357129147.279996</v>
      </c>
      <c r="F162" s="113">
        <f t="shared" si="15"/>
        <v>756419758</v>
      </c>
      <c r="G162" s="113">
        <f t="shared" si="15"/>
        <v>13965313703.179996</v>
      </c>
      <c r="H162" s="48"/>
    </row>
    <row r="163" spans="1:7" s="19" customFormat="1" ht="15">
      <c r="A163" s="109" t="s">
        <v>118</v>
      </c>
      <c r="B163" s="109"/>
      <c r="C163" s="109"/>
      <c r="D163" s="109"/>
      <c r="E163" s="109"/>
      <c r="F163" s="109"/>
      <c r="G163" s="109"/>
    </row>
    <row r="164" spans="1:7" s="19" customFormat="1" ht="15">
      <c r="A164" s="104" t="s">
        <v>119</v>
      </c>
      <c r="B164" s="53">
        <v>4814908597.613048</v>
      </c>
      <c r="C164" s="53">
        <v>2625622143.1000004</v>
      </c>
      <c r="D164" s="53">
        <v>1343263998.03</v>
      </c>
      <c r="E164" s="53">
        <v>2580786898.3699994</v>
      </c>
      <c r="F164" s="53"/>
      <c r="G164" s="53">
        <f>SUM(B164:F164)</f>
        <v>11364581637.113047</v>
      </c>
    </row>
    <row r="165" spans="1:7" s="19" customFormat="1" ht="15">
      <c r="A165" s="103" t="s">
        <v>120</v>
      </c>
      <c r="B165" s="53"/>
      <c r="C165" s="53"/>
      <c r="D165" s="53"/>
      <c r="E165" s="53"/>
      <c r="F165" s="53"/>
      <c r="G165" s="53">
        <f>SUM(B165:F165)</f>
        <v>0</v>
      </c>
    </row>
    <row r="166" spans="1:7" s="19" customFormat="1" ht="15">
      <c r="A166" s="103" t="s">
        <v>121</v>
      </c>
      <c r="B166" s="53"/>
      <c r="C166" s="53"/>
      <c r="D166" s="53"/>
      <c r="E166" s="53">
        <v>2600732066.066021</v>
      </c>
      <c r="F166" s="53"/>
      <c r="G166" s="53">
        <f>SUM(B166:F166)</f>
        <v>2600732066.066021</v>
      </c>
    </row>
    <row r="167" spans="1:9" s="19" customFormat="1" ht="28.5">
      <c r="A167" s="107" t="s">
        <v>122</v>
      </c>
      <c r="B167" s="114">
        <f aca="true" t="shared" si="16" ref="B167:G167">SUM(B164:B166)</f>
        <v>4814908597.613048</v>
      </c>
      <c r="C167" s="114">
        <f t="shared" si="16"/>
        <v>2625622143.1000004</v>
      </c>
      <c r="D167" s="114">
        <f t="shared" si="16"/>
        <v>1343263998.03</v>
      </c>
      <c r="E167" s="114">
        <f t="shared" si="16"/>
        <v>5181518964.43602</v>
      </c>
      <c r="F167" s="114">
        <f t="shared" si="16"/>
        <v>0</v>
      </c>
      <c r="G167" s="57">
        <f t="shared" si="16"/>
        <v>13965313703.179068</v>
      </c>
      <c r="H167" s="48"/>
      <c r="I167" s="48"/>
    </row>
    <row r="168" spans="1:7" s="19" customFormat="1" ht="28.5">
      <c r="A168" s="107" t="s">
        <v>123</v>
      </c>
      <c r="B168" s="114">
        <f aca="true" t="shared" si="17" ref="B168:G168">B162-B167</f>
        <v>-263384290.13304806</v>
      </c>
      <c r="C168" s="114">
        <f t="shared" si="17"/>
        <v>-2604992108.4900002</v>
      </c>
      <c r="D168" s="114">
        <f t="shared" si="17"/>
        <v>-63653542.21999955</v>
      </c>
      <c r="E168" s="114">
        <f t="shared" si="17"/>
        <v>2175610182.843976</v>
      </c>
      <c r="F168" s="114">
        <f t="shared" si="17"/>
        <v>756419758</v>
      </c>
      <c r="G168" s="114">
        <f t="shared" si="17"/>
        <v>0.0009288787841796875</v>
      </c>
    </row>
    <row r="169" s="19" customFormat="1" ht="10.5" customHeight="1"/>
    <row r="170" spans="1:4" s="19" customFormat="1" ht="18">
      <c r="A170" s="111" t="s">
        <v>253</v>
      </c>
      <c r="B170" s="111"/>
      <c r="C170" s="111"/>
      <c r="D170" s="111"/>
    </row>
    <row r="171" spans="1:4" s="19" customFormat="1" ht="15">
      <c r="A171" s="28"/>
      <c r="B171" s="28"/>
      <c r="C171" s="13">
        <v>44166</v>
      </c>
      <c r="D171" s="13">
        <v>44561</v>
      </c>
    </row>
    <row r="172" spans="1:4" s="19" customFormat="1" ht="18.75" customHeight="1">
      <c r="A172" s="115">
        <v>1</v>
      </c>
      <c r="B172" s="73" t="s">
        <v>124</v>
      </c>
      <c r="C172" s="87">
        <f>C173+C174+C175</f>
        <v>549068564.62</v>
      </c>
      <c r="D172" s="87">
        <f>D173+D174+D175</f>
        <v>399087322.46</v>
      </c>
    </row>
    <row r="173" spans="1:4" s="19" customFormat="1" ht="15">
      <c r="A173" s="116" t="s">
        <v>254</v>
      </c>
      <c r="B173" s="117" t="s">
        <v>125</v>
      </c>
      <c r="C173" s="29">
        <v>169712944.07</v>
      </c>
      <c r="D173" s="29">
        <v>158436407.02999997</v>
      </c>
    </row>
    <row r="174" spans="1:4" s="19" customFormat="1" ht="15">
      <c r="A174" s="116" t="s">
        <v>255</v>
      </c>
      <c r="B174" s="117" t="s">
        <v>126</v>
      </c>
      <c r="C174" s="29">
        <v>6270027.8</v>
      </c>
      <c r="D174" s="29">
        <v>2549282.75</v>
      </c>
    </row>
    <row r="175" spans="1:4" s="19" customFormat="1" ht="15">
      <c r="A175" s="116" t="s">
        <v>237</v>
      </c>
      <c r="B175" s="117" t="s">
        <v>127</v>
      </c>
      <c r="C175" s="29">
        <v>373085592.75</v>
      </c>
      <c r="D175" s="29">
        <v>238101632.68</v>
      </c>
    </row>
    <row r="176" spans="1:5" s="19" customFormat="1" ht="15">
      <c r="A176" s="115">
        <v>2</v>
      </c>
      <c r="B176" s="73" t="s">
        <v>128</v>
      </c>
      <c r="C176" s="87">
        <f>C177+C178+C179</f>
        <v>269895965.64599997</v>
      </c>
      <c r="D176" s="87">
        <f>D177+D178+D179</f>
        <v>180730296.16200003</v>
      </c>
      <c r="E176" s="48"/>
    </row>
    <row r="177" spans="1:4" s="19" customFormat="1" ht="15">
      <c r="A177" s="116" t="s">
        <v>254</v>
      </c>
      <c r="B177" s="117" t="s">
        <v>125</v>
      </c>
      <c r="C177" s="29">
        <v>32429504.026</v>
      </c>
      <c r="D177" s="29">
        <v>28276601.712</v>
      </c>
    </row>
    <row r="178" spans="1:4" s="19" customFormat="1" ht="15">
      <c r="A178" s="116" t="s">
        <v>201</v>
      </c>
      <c r="B178" s="117" t="s">
        <v>126</v>
      </c>
      <c r="C178" s="29">
        <v>2974855.9699999997</v>
      </c>
      <c r="D178" s="29">
        <v>1162639.13</v>
      </c>
    </row>
    <row r="179" spans="1:5" s="19" customFormat="1" ht="15">
      <c r="A179" s="116" t="s">
        <v>237</v>
      </c>
      <c r="B179" s="117" t="s">
        <v>127</v>
      </c>
      <c r="C179" s="29">
        <v>234491605.64999998</v>
      </c>
      <c r="D179" s="29">
        <v>151291055.32000002</v>
      </c>
      <c r="E179" s="18"/>
    </row>
    <row r="180" spans="1:5" s="19" customFormat="1" ht="15">
      <c r="A180" s="115">
        <v>3</v>
      </c>
      <c r="B180" s="73" t="s">
        <v>129</v>
      </c>
      <c r="C180" s="87">
        <f>C181+C182+C183</f>
        <v>146479726.90000004</v>
      </c>
      <c r="D180" s="87">
        <f>D181+D182+D183</f>
        <v>104087980.32</v>
      </c>
      <c r="E180" s="18"/>
    </row>
    <row r="181" spans="1:5" s="19" customFormat="1" ht="15">
      <c r="A181" s="116" t="s">
        <v>254</v>
      </c>
      <c r="B181" s="117" t="s">
        <v>125</v>
      </c>
      <c r="C181" s="29">
        <v>7565423.94</v>
      </c>
      <c r="D181" s="29">
        <v>17053398.470000003</v>
      </c>
      <c r="E181" s="45"/>
    </row>
    <row r="182" spans="1:5" s="19" customFormat="1" ht="15">
      <c r="A182" s="116" t="s">
        <v>255</v>
      </c>
      <c r="B182" s="117" t="s">
        <v>126</v>
      </c>
      <c r="C182" s="29">
        <v>320315.86</v>
      </c>
      <c r="D182" s="29">
        <v>224004.49</v>
      </c>
      <c r="E182" s="45"/>
    </row>
    <row r="183" spans="1:6" s="19" customFormat="1" ht="15">
      <c r="A183" s="116" t="s">
        <v>237</v>
      </c>
      <c r="B183" s="117" t="s">
        <v>127</v>
      </c>
      <c r="C183" s="29">
        <v>138593987.10000002</v>
      </c>
      <c r="D183" s="29">
        <v>86810577.36</v>
      </c>
      <c r="F183" s="18"/>
    </row>
    <row r="184" spans="1:6" s="19" customFormat="1" ht="15">
      <c r="A184" s="115">
        <v>4</v>
      </c>
      <c r="B184" s="73" t="s">
        <v>130</v>
      </c>
      <c r="C184" s="87">
        <f>C185+C186+C187</f>
        <v>132692872.074</v>
      </c>
      <c r="D184" s="87">
        <f>D185+D186+D187</f>
        <v>114269045.97799997</v>
      </c>
      <c r="E184" s="18"/>
      <c r="F184" s="18"/>
    </row>
    <row r="185" spans="1:6" s="19" customFormat="1" ht="15">
      <c r="A185" s="116" t="s">
        <v>254</v>
      </c>
      <c r="B185" s="117" t="s">
        <v>125</v>
      </c>
      <c r="C185" s="29">
        <f aca="true" t="shared" si="18" ref="C185:D187">C173-C177-C181</f>
        <v>129718016.104</v>
      </c>
      <c r="D185" s="29">
        <f t="shared" si="18"/>
        <v>113106406.84799998</v>
      </c>
      <c r="E185" s="18"/>
      <c r="F185" s="18"/>
    </row>
    <row r="186" spans="1:6" s="19" customFormat="1" ht="15">
      <c r="A186" s="116" t="s">
        <v>255</v>
      </c>
      <c r="B186" s="117" t="s">
        <v>126</v>
      </c>
      <c r="C186" s="29">
        <f t="shared" si="18"/>
        <v>2974855.97</v>
      </c>
      <c r="D186" s="29">
        <f t="shared" si="18"/>
        <v>1162639.1300000001</v>
      </c>
      <c r="F186" s="18"/>
    </row>
    <row r="187" spans="1:6" s="19" customFormat="1" ht="15">
      <c r="A187" s="116" t="s">
        <v>237</v>
      </c>
      <c r="B187" s="117" t="s">
        <v>127</v>
      </c>
      <c r="C187" s="29">
        <f t="shared" si="18"/>
        <v>0</v>
      </c>
      <c r="D187" s="29">
        <f t="shared" si="18"/>
        <v>0</v>
      </c>
      <c r="E187" s="18"/>
      <c r="F187" s="48"/>
    </row>
    <row r="188" spans="1:5" s="19" customFormat="1" ht="15">
      <c r="A188" s="115">
        <v>5</v>
      </c>
      <c r="B188" s="73" t="s">
        <v>131</v>
      </c>
      <c r="C188" s="87">
        <f>C172/C97*100</f>
        <v>7.238469473099175</v>
      </c>
      <c r="D188" s="87">
        <f>D172/D97*100</f>
        <v>4.952090517738417</v>
      </c>
      <c r="E188" s="18"/>
    </row>
    <row r="189" spans="1:5" s="19" customFormat="1" ht="15">
      <c r="A189" s="115">
        <v>6</v>
      </c>
      <c r="B189" s="73" t="s">
        <v>132</v>
      </c>
      <c r="C189" s="87">
        <v>0.3153122376770134</v>
      </c>
      <c r="D189" s="87">
        <v>1.0916792661010655</v>
      </c>
      <c r="E189" s="118"/>
    </row>
    <row r="190" spans="1:6" s="19" customFormat="1" ht="15">
      <c r="A190" s="115">
        <v>7</v>
      </c>
      <c r="B190" s="73" t="s">
        <v>133</v>
      </c>
      <c r="C190" s="87">
        <f>C191+C192</f>
        <v>84228409.19902</v>
      </c>
      <c r="D190" s="87">
        <f>D191+D192</f>
        <v>88235372.8232879</v>
      </c>
      <c r="E190" s="119"/>
      <c r="F190" s="48"/>
    </row>
    <row r="191" spans="1:4" s="19" customFormat="1" ht="15">
      <c r="A191" s="116" t="s">
        <v>254</v>
      </c>
      <c r="B191" s="117" t="s">
        <v>134</v>
      </c>
      <c r="C191" s="29">
        <v>77009215.02727</v>
      </c>
      <c r="D191" s="29">
        <f>79857829.7689999+4639083.215788</f>
        <v>84496912.98478791</v>
      </c>
    </row>
    <row r="192" spans="1:5" s="19" customFormat="1" ht="15">
      <c r="A192" s="116" t="s">
        <v>255</v>
      </c>
      <c r="B192" s="117" t="s">
        <v>135</v>
      </c>
      <c r="C192" s="29">
        <v>7219194.171750001</v>
      </c>
      <c r="D192" s="29">
        <v>3738459.8384999996</v>
      </c>
      <c r="E192" s="18"/>
    </row>
    <row r="193" spans="1:4" s="19" customFormat="1" ht="12" customHeight="1">
      <c r="A193" s="120"/>
      <c r="B193" s="121"/>
      <c r="C193" s="122"/>
      <c r="D193" s="122"/>
    </row>
    <row r="194" spans="1:4" s="19" customFormat="1" ht="18">
      <c r="A194" s="111" t="s">
        <v>256</v>
      </c>
      <c r="B194" s="111"/>
      <c r="C194" s="111"/>
      <c r="D194" s="122"/>
    </row>
    <row r="195" spans="1:4" s="19" customFormat="1" ht="15">
      <c r="A195" s="34" t="s">
        <v>136</v>
      </c>
      <c r="B195" s="34" t="s">
        <v>191</v>
      </c>
      <c r="C195" s="13">
        <v>44166</v>
      </c>
      <c r="D195" s="13">
        <v>44561</v>
      </c>
    </row>
    <row r="196" spans="1:4" s="19" customFormat="1" ht="28.5">
      <c r="A196" s="81">
        <v>1</v>
      </c>
      <c r="B196" s="16" t="s">
        <v>192</v>
      </c>
      <c r="C196" s="16"/>
      <c r="D196" s="16"/>
    </row>
    <row r="197" spans="1:4" s="19" customFormat="1" ht="15">
      <c r="A197" s="115" t="s">
        <v>254</v>
      </c>
      <c r="B197" s="21" t="s">
        <v>137</v>
      </c>
      <c r="C197" s="55"/>
      <c r="D197" s="55"/>
    </row>
    <row r="198" spans="1:4" s="19" customFormat="1" ht="15">
      <c r="A198" s="115" t="s">
        <v>255</v>
      </c>
      <c r="B198" s="21" t="s">
        <v>138</v>
      </c>
      <c r="C198" s="55">
        <v>329334000</v>
      </c>
      <c r="D198" s="55">
        <v>329334000</v>
      </c>
    </row>
    <row r="199" spans="1:4" s="19" customFormat="1" ht="15">
      <c r="A199" s="115" t="s">
        <v>237</v>
      </c>
      <c r="B199" s="21" t="s">
        <v>139</v>
      </c>
      <c r="C199" s="25">
        <v>20000000</v>
      </c>
      <c r="D199" s="25">
        <v>20000000</v>
      </c>
    </row>
    <row r="200" spans="1:9" s="19" customFormat="1" ht="14.25" customHeight="1">
      <c r="A200" s="115" t="s">
        <v>257</v>
      </c>
      <c r="B200" s="21" t="s">
        <v>140</v>
      </c>
      <c r="C200" s="55"/>
      <c r="D200" s="55"/>
      <c r="H200" s="123"/>
      <c r="I200" s="123"/>
    </row>
    <row r="201" spans="1:9" s="19" customFormat="1" ht="14.25" customHeight="1">
      <c r="A201" s="36"/>
      <c r="B201" s="124" t="s">
        <v>141</v>
      </c>
      <c r="C201" s="55"/>
      <c r="D201" s="55"/>
      <c r="H201" s="125"/>
      <c r="I201" s="125"/>
    </row>
    <row r="202" spans="1:4" s="19" customFormat="1" ht="15">
      <c r="A202" s="80">
        <v>2</v>
      </c>
      <c r="B202" s="16" t="s">
        <v>142</v>
      </c>
      <c r="C202" s="55"/>
      <c r="D202" s="55"/>
    </row>
    <row r="203" spans="1:4" s="19" customFormat="1" ht="15">
      <c r="A203" s="115" t="s">
        <v>258</v>
      </c>
      <c r="B203" s="21" t="s">
        <v>81</v>
      </c>
      <c r="C203" s="55"/>
      <c r="D203" s="55"/>
    </row>
    <row r="204" spans="1:4" s="19" customFormat="1" ht="15">
      <c r="A204" s="115" t="s">
        <v>238</v>
      </c>
      <c r="B204" s="21" t="s">
        <v>82</v>
      </c>
      <c r="C204" s="55"/>
      <c r="D204" s="55"/>
    </row>
    <row r="205" spans="1:4" s="19" customFormat="1" ht="15">
      <c r="A205" s="115" t="s">
        <v>259</v>
      </c>
      <c r="B205" s="21" t="s">
        <v>84</v>
      </c>
      <c r="C205" s="55"/>
      <c r="D205" s="55">
        <v>37714281</v>
      </c>
    </row>
    <row r="206" spans="1:4" s="19" customFormat="1" ht="28.5">
      <c r="A206" s="115" t="s">
        <v>260</v>
      </c>
      <c r="B206" s="21" t="s">
        <v>85</v>
      </c>
      <c r="C206" s="25">
        <v>7750000</v>
      </c>
      <c r="D206" s="25">
        <v>369371477</v>
      </c>
    </row>
    <row r="207" spans="1:4" s="19" customFormat="1" ht="15">
      <c r="A207" s="126" t="s">
        <v>143</v>
      </c>
      <c r="B207" s="127"/>
      <c r="C207" s="128"/>
      <c r="D207" s="129"/>
    </row>
    <row r="208" spans="1:4" s="19" customFormat="1" ht="15">
      <c r="A208" s="115" t="s">
        <v>240</v>
      </c>
      <c r="B208" s="21" t="s">
        <v>128</v>
      </c>
      <c r="C208" s="55"/>
      <c r="D208" s="55"/>
    </row>
    <row r="209" spans="1:4" s="19" customFormat="1" ht="15">
      <c r="A209" s="80">
        <v>3</v>
      </c>
      <c r="B209" s="16" t="s">
        <v>144</v>
      </c>
      <c r="C209" s="130"/>
      <c r="D209" s="55"/>
    </row>
    <row r="210" spans="1:4" s="19" customFormat="1" ht="15">
      <c r="A210" s="115" t="s">
        <v>241</v>
      </c>
      <c r="B210" s="21" t="s">
        <v>145</v>
      </c>
      <c r="C210" s="25">
        <v>278854764.42</v>
      </c>
      <c r="D210" s="25">
        <v>291389871.2</v>
      </c>
    </row>
    <row r="211" spans="1:5" s="19" customFormat="1" ht="9" customHeight="1">
      <c r="A211" s="126" t="s">
        <v>143</v>
      </c>
      <c r="B211" s="127"/>
      <c r="C211" s="128"/>
      <c r="D211" s="129"/>
      <c r="E211" s="131"/>
    </row>
    <row r="212" spans="1:4" s="19" customFormat="1" ht="15">
      <c r="A212" s="115" t="s">
        <v>261</v>
      </c>
      <c r="B212" s="21" t="s">
        <v>146</v>
      </c>
      <c r="C212" s="25">
        <v>135807782</v>
      </c>
      <c r="D212" s="25">
        <v>166682824.3</v>
      </c>
    </row>
    <row r="213" spans="1:4" s="19" customFormat="1" ht="28.5">
      <c r="A213" s="115" t="s">
        <v>242</v>
      </c>
      <c r="B213" s="21" t="s">
        <v>147</v>
      </c>
      <c r="C213" s="25">
        <f>C210-C212</f>
        <v>143046982.42000002</v>
      </c>
      <c r="D213" s="25">
        <f>D210-D212</f>
        <v>124707046.89999998</v>
      </c>
    </row>
    <row r="214" s="19" customFormat="1" ht="15"/>
    <row r="215" spans="1:7" s="19" customFormat="1" ht="30" customHeight="1">
      <c r="A215" s="132" t="s">
        <v>262</v>
      </c>
      <c r="B215" s="132"/>
      <c r="C215" s="132"/>
      <c r="D215" s="132"/>
      <c r="E215" s="111"/>
      <c r="F215" s="111"/>
      <c r="G215" s="111"/>
    </row>
    <row r="216" spans="1:9" s="19" customFormat="1" ht="30.75" customHeight="1">
      <c r="A216" s="133" t="s">
        <v>0</v>
      </c>
      <c r="B216" s="134" t="s">
        <v>1</v>
      </c>
      <c r="C216" s="135"/>
      <c r="D216" s="136"/>
      <c r="E216" s="137" t="s">
        <v>209</v>
      </c>
      <c r="F216" s="138"/>
      <c r="G216" s="139"/>
      <c r="H216" s="140" t="s">
        <v>2</v>
      </c>
      <c r="I216" s="141"/>
    </row>
    <row r="217" spans="1:9" s="19" customFormat="1" ht="25.5">
      <c r="A217" s="142"/>
      <c r="B217" s="143" t="s">
        <v>202</v>
      </c>
      <c r="C217" s="63" t="s">
        <v>203</v>
      </c>
      <c r="D217" s="63" t="s">
        <v>204</v>
      </c>
      <c r="E217" s="80" t="s">
        <v>202</v>
      </c>
      <c r="F217" s="63" t="s">
        <v>208</v>
      </c>
      <c r="G217" s="63" t="s">
        <v>205</v>
      </c>
      <c r="H217" s="63" t="s">
        <v>206</v>
      </c>
      <c r="I217" s="63" t="s">
        <v>207</v>
      </c>
    </row>
    <row r="218" spans="1:9" s="19" customFormat="1" ht="15">
      <c r="A218" s="144"/>
      <c r="B218" s="80">
        <v>1</v>
      </c>
      <c r="C218" s="80">
        <v>2</v>
      </c>
      <c r="D218" s="80" t="s">
        <v>3</v>
      </c>
      <c r="E218" s="80">
        <v>4</v>
      </c>
      <c r="F218" s="80">
        <v>5</v>
      </c>
      <c r="G218" s="84" t="s">
        <v>4</v>
      </c>
      <c r="H218" s="80" t="s">
        <v>5</v>
      </c>
      <c r="I218" s="80">
        <v>8</v>
      </c>
    </row>
    <row r="219" spans="1:9" s="19" customFormat="1" ht="15">
      <c r="A219" s="145" t="s">
        <v>6</v>
      </c>
      <c r="B219" s="24"/>
      <c r="C219" s="24"/>
      <c r="D219" s="24"/>
      <c r="E219" s="146">
        <v>1991525.85</v>
      </c>
      <c r="F219" s="147"/>
      <c r="G219" s="148">
        <f aca="true" t="shared" si="19" ref="G219:G227">E219-F219</f>
        <v>1991525.85</v>
      </c>
      <c r="H219" s="148">
        <f aca="true" t="shared" si="20" ref="H219:H227">D219+G219</f>
        <v>1991525.85</v>
      </c>
      <c r="I219" s="149"/>
    </row>
    <row r="220" spans="1:9" s="19" customFormat="1" ht="15">
      <c r="A220" s="145" t="s">
        <v>219</v>
      </c>
      <c r="B220" s="24"/>
      <c r="C220" s="24"/>
      <c r="D220" s="24"/>
      <c r="E220" s="148">
        <v>16552.5</v>
      </c>
      <c r="F220" s="147"/>
      <c r="G220" s="148">
        <f t="shared" si="19"/>
        <v>16552.5</v>
      </c>
      <c r="H220" s="148">
        <f t="shared" si="20"/>
        <v>16552.5</v>
      </c>
      <c r="I220" s="149"/>
    </row>
    <row r="221" spans="1:9" s="19" customFormat="1" ht="15">
      <c r="A221" s="67" t="s">
        <v>263</v>
      </c>
      <c r="B221" s="150"/>
      <c r="C221" s="150"/>
      <c r="D221" s="150"/>
      <c r="E221" s="151">
        <v>29152.5</v>
      </c>
      <c r="F221" s="55"/>
      <c r="G221" s="148">
        <f t="shared" si="19"/>
        <v>29152.5</v>
      </c>
      <c r="H221" s="148">
        <f t="shared" si="20"/>
        <v>29152.5</v>
      </c>
      <c r="I221" s="152"/>
    </row>
    <row r="222" spans="1:9" s="19" customFormat="1" ht="15">
      <c r="A222" s="67" t="s">
        <v>210</v>
      </c>
      <c r="B222" s="21"/>
      <c r="C222" s="21"/>
      <c r="D222" s="21"/>
      <c r="E222" s="151">
        <v>108591.5</v>
      </c>
      <c r="F222" s="55"/>
      <c r="G222" s="148">
        <f t="shared" si="19"/>
        <v>108591.5</v>
      </c>
      <c r="H222" s="148">
        <f t="shared" si="20"/>
        <v>108591.5</v>
      </c>
      <c r="I222" s="152"/>
    </row>
    <row r="223" spans="1:9" s="19" customFormat="1" ht="15">
      <c r="A223" s="67" t="s">
        <v>264</v>
      </c>
      <c r="B223" s="150"/>
      <c r="C223" s="21"/>
      <c r="D223" s="150"/>
      <c r="E223" s="151"/>
      <c r="F223" s="55"/>
      <c r="G223" s="148">
        <f t="shared" si="19"/>
        <v>0</v>
      </c>
      <c r="H223" s="148">
        <f t="shared" si="20"/>
        <v>0</v>
      </c>
      <c r="I223" s="152"/>
    </row>
    <row r="224" spans="1:9" s="19" customFormat="1" ht="15">
      <c r="A224" s="67" t="s">
        <v>265</v>
      </c>
      <c r="B224" s="21"/>
      <c r="C224" s="21"/>
      <c r="D224" s="21"/>
      <c r="E224" s="151">
        <v>1979.25</v>
      </c>
      <c r="F224" s="55"/>
      <c r="G224" s="148">
        <f t="shared" si="19"/>
        <v>1979.25</v>
      </c>
      <c r="H224" s="148">
        <f t="shared" si="20"/>
        <v>1979.25</v>
      </c>
      <c r="I224" s="152"/>
    </row>
    <row r="225" spans="1:9" s="19" customFormat="1" ht="15">
      <c r="A225" s="67" t="s">
        <v>7</v>
      </c>
      <c r="B225" s="21"/>
      <c r="C225" s="21"/>
      <c r="D225" s="21"/>
      <c r="E225" s="151"/>
      <c r="F225" s="55"/>
      <c r="G225" s="148">
        <f t="shared" si="19"/>
        <v>0</v>
      </c>
      <c r="H225" s="148">
        <f t="shared" si="20"/>
        <v>0</v>
      </c>
      <c r="I225" s="152"/>
    </row>
    <row r="226" spans="1:9" s="19" customFormat="1" ht="15">
      <c r="A226" s="67" t="s">
        <v>216</v>
      </c>
      <c r="B226" s="21"/>
      <c r="C226" s="21"/>
      <c r="D226" s="21"/>
      <c r="E226" s="153"/>
      <c r="F226" s="55"/>
      <c r="G226" s="148">
        <f t="shared" si="19"/>
        <v>0</v>
      </c>
      <c r="H226" s="148">
        <f t="shared" si="20"/>
        <v>0</v>
      </c>
      <c r="I226" s="152"/>
    </row>
    <row r="227" spans="1:9" s="19" customFormat="1" ht="15">
      <c r="A227" s="67" t="s">
        <v>266</v>
      </c>
      <c r="B227" s="21"/>
      <c r="C227" s="21"/>
      <c r="D227" s="21"/>
      <c r="E227" s="151">
        <v>329452.5</v>
      </c>
      <c r="F227" s="55"/>
      <c r="G227" s="153">
        <f t="shared" si="19"/>
        <v>329452.5</v>
      </c>
      <c r="H227" s="153">
        <f t="shared" si="20"/>
        <v>329452.5</v>
      </c>
      <c r="I227" s="152"/>
    </row>
    <row r="228" s="19" customFormat="1" ht="15.75" customHeight="1"/>
    <row r="229" spans="1:7" s="19" customFormat="1" ht="30" customHeight="1">
      <c r="A229" s="154" t="s">
        <v>267</v>
      </c>
      <c r="B229" s="111"/>
      <c r="C229" s="111"/>
      <c r="D229" s="111"/>
      <c r="E229" s="111"/>
      <c r="F229" s="111"/>
      <c r="G229" s="111"/>
    </row>
    <row r="230" spans="1:9" s="19" customFormat="1" ht="30.75" customHeight="1">
      <c r="A230" s="133" t="s">
        <v>0</v>
      </c>
      <c r="B230" s="134" t="s">
        <v>1</v>
      </c>
      <c r="C230" s="135"/>
      <c r="D230" s="136"/>
      <c r="E230" s="137" t="s">
        <v>209</v>
      </c>
      <c r="F230" s="138"/>
      <c r="G230" s="139"/>
      <c r="H230" s="140" t="s">
        <v>2</v>
      </c>
      <c r="I230" s="141"/>
    </row>
    <row r="231" spans="1:9" s="19" customFormat="1" ht="25.5">
      <c r="A231" s="142"/>
      <c r="B231" s="143" t="s">
        <v>202</v>
      </c>
      <c r="C231" s="63" t="s">
        <v>203</v>
      </c>
      <c r="D231" s="63" t="s">
        <v>204</v>
      </c>
      <c r="E231" s="80" t="s">
        <v>202</v>
      </c>
      <c r="F231" s="63" t="s">
        <v>208</v>
      </c>
      <c r="G231" s="63" t="s">
        <v>205</v>
      </c>
      <c r="H231" s="63" t="s">
        <v>206</v>
      </c>
      <c r="I231" s="63" t="s">
        <v>207</v>
      </c>
    </row>
    <row r="232" spans="1:9" s="19" customFormat="1" ht="15">
      <c r="A232" s="144"/>
      <c r="B232" s="80">
        <v>1</v>
      </c>
      <c r="C232" s="80">
        <v>2</v>
      </c>
      <c r="D232" s="80" t="s">
        <v>3</v>
      </c>
      <c r="E232" s="80">
        <v>4</v>
      </c>
      <c r="F232" s="80">
        <v>5</v>
      </c>
      <c r="G232" s="84" t="s">
        <v>4</v>
      </c>
      <c r="H232" s="80" t="s">
        <v>5</v>
      </c>
      <c r="I232" s="80">
        <v>8</v>
      </c>
    </row>
    <row r="233" spans="1:9" s="19" customFormat="1" ht="15">
      <c r="A233" s="145" t="s">
        <v>6</v>
      </c>
      <c r="B233" s="24"/>
      <c r="C233" s="24"/>
      <c r="D233" s="24"/>
      <c r="E233" s="146">
        <v>1274286.2</v>
      </c>
      <c r="F233" s="147"/>
      <c r="G233" s="148">
        <f aca="true" t="shared" si="21" ref="G233:G241">E233-F233</f>
        <v>1274286.2</v>
      </c>
      <c r="H233" s="148">
        <f aca="true" t="shared" si="22" ref="H233:H241">D233+G233</f>
        <v>1274286.2</v>
      </c>
      <c r="I233" s="149"/>
    </row>
    <row r="234" spans="1:9" s="19" customFormat="1" ht="15">
      <c r="A234" s="67" t="s">
        <v>263</v>
      </c>
      <c r="B234" s="150"/>
      <c r="C234" s="150"/>
      <c r="D234" s="150"/>
      <c r="E234" s="151">
        <v>215687.26</v>
      </c>
      <c r="F234" s="55"/>
      <c r="G234" s="153">
        <f t="shared" si="21"/>
        <v>215687.26</v>
      </c>
      <c r="H234" s="153">
        <f t="shared" si="22"/>
        <v>215687.26</v>
      </c>
      <c r="I234" s="152"/>
    </row>
    <row r="235" spans="1:9" s="19" customFormat="1" ht="15">
      <c r="A235" s="67" t="s">
        <v>210</v>
      </c>
      <c r="B235" s="21"/>
      <c r="C235" s="21"/>
      <c r="D235" s="21"/>
      <c r="E235" s="151">
        <v>164857.5</v>
      </c>
      <c r="F235" s="55"/>
      <c r="G235" s="153">
        <f t="shared" si="21"/>
        <v>164857.5</v>
      </c>
      <c r="H235" s="153">
        <f t="shared" si="22"/>
        <v>164857.5</v>
      </c>
      <c r="I235" s="152"/>
    </row>
    <row r="236" spans="1:9" s="19" customFormat="1" ht="15">
      <c r="A236" s="67" t="s">
        <v>264</v>
      </c>
      <c r="B236" s="150"/>
      <c r="C236" s="21"/>
      <c r="D236" s="150"/>
      <c r="E236" s="151"/>
      <c r="F236" s="55"/>
      <c r="G236" s="153">
        <f t="shared" si="21"/>
        <v>0</v>
      </c>
      <c r="H236" s="153">
        <f t="shared" si="22"/>
        <v>0</v>
      </c>
      <c r="I236" s="152"/>
    </row>
    <row r="237" spans="1:9" s="19" customFormat="1" ht="15">
      <c r="A237" s="67" t="s">
        <v>265</v>
      </c>
      <c r="B237" s="150"/>
      <c r="C237" s="21"/>
      <c r="D237" s="150"/>
      <c r="E237" s="151">
        <v>16097.25</v>
      </c>
      <c r="F237" s="55"/>
      <c r="G237" s="153">
        <f t="shared" si="21"/>
        <v>16097.25</v>
      </c>
      <c r="H237" s="153">
        <f t="shared" si="22"/>
        <v>16097.25</v>
      </c>
      <c r="I237" s="152"/>
    </row>
    <row r="238" spans="1:9" s="19" customFormat="1" ht="15">
      <c r="A238" s="67" t="s">
        <v>268</v>
      </c>
      <c r="B238" s="21"/>
      <c r="C238" s="21"/>
      <c r="D238" s="21"/>
      <c r="E238" s="151">
        <v>59786.5</v>
      </c>
      <c r="F238" s="55"/>
      <c r="G238" s="153">
        <f t="shared" si="21"/>
        <v>59786.5</v>
      </c>
      <c r="H238" s="153">
        <f t="shared" si="22"/>
        <v>59786.5</v>
      </c>
      <c r="I238" s="152"/>
    </row>
    <row r="239" spans="1:9" s="19" customFormat="1" ht="15">
      <c r="A239" s="67" t="s">
        <v>7</v>
      </c>
      <c r="B239" s="21"/>
      <c r="C239" s="21"/>
      <c r="D239" s="21"/>
      <c r="E239" s="151">
        <v>184861.25</v>
      </c>
      <c r="F239" s="55"/>
      <c r="G239" s="153">
        <f t="shared" si="21"/>
        <v>184861.25</v>
      </c>
      <c r="H239" s="153">
        <f t="shared" si="22"/>
        <v>184861.25</v>
      </c>
      <c r="I239" s="152"/>
    </row>
    <row r="240" spans="1:9" s="19" customFormat="1" ht="15">
      <c r="A240" s="67" t="s">
        <v>216</v>
      </c>
      <c r="B240" s="21"/>
      <c r="C240" s="21"/>
      <c r="D240" s="21"/>
      <c r="E240" s="151">
        <v>809</v>
      </c>
      <c r="F240" s="55"/>
      <c r="G240" s="153">
        <f t="shared" si="21"/>
        <v>809</v>
      </c>
      <c r="H240" s="153">
        <f t="shared" si="22"/>
        <v>809</v>
      </c>
      <c r="I240" s="152"/>
    </row>
    <row r="241" spans="1:9" s="19" customFormat="1" ht="15">
      <c r="A241" s="67" t="s">
        <v>266</v>
      </c>
      <c r="B241" s="21"/>
      <c r="C241" s="21"/>
      <c r="D241" s="21"/>
      <c r="E241" s="151">
        <v>340560</v>
      </c>
      <c r="F241" s="55"/>
      <c r="G241" s="153">
        <f t="shared" si="21"/>
        <v>340560</v>
      </c>
      <c r="H241" s="153">
        <f t="shared" si="22"/>
        <v>340560</v>
      </c>
      <c r="I241" s="152"/>
    </row>
    <row r="242" spans="1:9" s="19" customFormat="1" ht="15">
      <c r="A242" s="155"/>
      <c r="B242" s="156"/>
      <c r="C242" s="156"/>
      <c r="D242" s="156"/>
      <c r="E242" s="157"/>
      <c r="F242" s="32"/>
      <c r="G242" s="158"/>
      <c r="H242" s="158"/>
      <c r="I242" s="159"/>
    </row>
    <row r="243" spans="1:4" s="19" customFormat="1" ht="15" customHeight="1">
      <c r="A243" s="111" t="s">
        <v>269</v>
      </c>
      <c r="B243" s="111"/>
      <c r="C243" s="111"/>
      <c r="D243" s="111"/>
    </row>
    <row r="244" spans="1:7" s="19" customFormat="1" ht="15">
      <c r="A244" s="160"/>
      <c r="B244" s="161" t="s">
        <v>148</v>
      </c>
      <c r="C244" s="161"/>
      <c r="D244" s="161" t="s">
        <v>149</v>
      </c>
      <c r="E244" s="161"/>
      <c r="F244" s="161" t="s">
        <v>104</v>
      </c>
      <c r="G244" s="161"/>
    </row>
    <row r="245" spans="1:7" s="19" customFormat="1" ht="15">
      <c r="A245" s="160"/>
      <c r="B245" s="13">
        <v>44166</v>
      </c>
      <c r="C245" s="13">
        <v>44561</v>
      </c>
      <c r="D245" s="13">
        <v>44166</v>
      </c>
      <c r="E245" s="13">
        <v>44561</v>
      </c>
      <c r="F245" s="13">
        <v>44166</v>
      </c>
      <c r="G245" s="13">
        <v>44561</v>
      </c>
    </row>
    <row r="246" spans="1:7" s="19" customFormat="1" ht="28.5">
      <c r="A246" s="28" t="s">
        <v>150</v>
      </c>
      <c r="B246" s="53">
        <v>67797750.81</v>
      </c>
      <c r="C246" s="53">
        <v>100993855.05</v>
      </c>
      <c r="D246" s="53">
        <v>422510627.23</v>
      </c>
      <c r="E246" s="53">
        <v>244982819.24</v>
      </c>
      <c r="F246" s="53">
        <v>271203290.39</v>
      </c>
      <c r="G246" s="53">
        <v>177418841.62</v>
      </c>
    </row>
    <row r="247" spans="1:7" s="19" customFormat="1" ht="28.5">
      <c r="A247" s="28" t="s">
        <v>151</v>
      </c>
      <c r="B247" s="53">
        <v>500000000</v>
      </c>
      <c r="C247" s="53">
        <v>300000000</v>
      </c>
      <c r="D247" s="29">
        <v>387089385</v>
      </c>
      <c r="E247" s="29">
        <v>498266895</v>
      </c>
      <c r="F247" s="29">
        <v>110181902.25</v>
      </c>
      <c r="G247" s="29">
        <v>112059410.66</v>
      </c>
    </row>
    <row r="248" spans="1:7" s="19" customFormat="1" ht="15">
      <c r="A248" s="28" t="s">
        <v>120</v>
      </c>
      <c r="B248" s="106">
        <v>470000000</v>
      </c>
      <c r="C248" s="76">
        <v>500000000</v>
      </c>
      <c r="D248" s="103"/>
      <c r="E248" s="103"/>
      <c r="F248" s="103"/>
      <c r="G248" s="103"/>
    </row>
    <row r="249" s="19" customFormat="1" ht="11.25" customHeight="1"/>
    <row r="250" spans="1:3" s="19" customFormat="1" ht="18">
      <c r="A250" s="111" t="s">
        <v>220</v>
      </c>
      <c r="B250" s="111"/>
      <c r="C250" s="111"/>
    </row>
    <row r="251" spans="1:4" s="19" customFormat="1" ht="15">
      <c r="A251" s="162" t="s">
        <v>8</v>
      </c>
      <c r="B251" s="16" t="s">
        <v>152</v>
      </c>
      <c r="C251" s="13">
        <v>44166</v>
      </c>
      <c r="D251" s="13">
        <v>44561</v>
      </c>
    </row>
    <row r="252" spans="1:4" s="19" customFormat="1" ht="15" customHeight="1">
      <c r="A252" s="115">
        <v>1</v>
      </c>
      <c r="B252" s="21" t="s">
        <v>153</v>
      </c>
      <c r="C252" s="29">
        <v>8589424759.779995</v>
      </c>
      <c r="D252" s="55">
        <f>D253+D254</f>
        <v>8972334386.67999</v>
      </c>
    </row>
    <row r="253" spans="1:5" s="19" customFormat="1" ht="28.5">
      <c r="A253" s="20" t="s">
        <v>234</v>
      </c>
      <c r="B253" s="163" t="s">
        <v>154</v>
      </c>
      <c r="C253" s="29">
        <f>C252-C254</f>
        <v>8260195877.599995</v>
      </c>
      <c r="D253" s="53">
        <f>8972334386.67999-D254</f>
        <v>8683383338.799992</v>
      </c>
      <c r="E253" s="48"/>
    </row>
    <row r="254" spans="1:5" s="19" customFormat="1" ht="33" customHeight="1">
      <c r="A254" s="20" t="s">
        <v>235</v>
      </c>
      <c r="B254" s="21" t="s">
        <v>155</v>
      </c>
      <c r="C254" s="29">
        <v>329228882.18</v>
      </c>
      <c r="D254" s="29">
        <v>288951047.88</v>
      </c>
      <c r="E254" s="48"/>
    </row>
    <row r="255" spans="1:4" s="19" customFormat="1" ht="28.5">
      <c r="A255" s="20" t="s">
        <v>244</v>
      </c>
      <c r="B255" s="21" t="s">
        <v>156</v>
      </c>
      <c r="C255" s="55"/>
      <c r="D255" s="55"/>
    </row>
    <row r="256" spans="1:4" s="19" customFormat="1" ht="15">
      <c r="A256" s="115">
        <v>2</v>
      </c>
      <c r="B256" s="21" t="s">
        <v>157</v>
      </c>
      <c r="C256" s="55"/>
      <c r="D256" s="55"/>
    </row>
    <row r="257" spans="1:4" s="19" customFormat="1" ht="15">
      <c r="A257" s="115">
        <v>3</v>
      </c>
      <c r="B257" s="16" t="s">
        <v>158</v>
      </c>
      <c r="C257" s="164">
        <f>C253+C254</f>
        <v>8589424759.779995</v>
      </c>
      <c r="D257" s="164">
        <f>D253+D254</f>
        <v>8972334386.67999</v>
      </c>
    </row>
    <row r="258" s="19" customFormat="1" ht="9" customHeight="1"/>
    <row r="259" spans="1:2" s="19" customFormat="1" ht="18" customHeight="1">
      <c r="A259" s="111" t="s">
        <v>221</v>
      </c>
      <c r="B259" s="111"/>
    </row>
    <row r="260" spans="1:4" s="19" customFormat="1" ht="15">
      <c r="A260" s="34" t="s">
        <v>159</v>
      </c>
      <c r="B260" s="46" t="s">
        <v>160</v>
      </c>
      <c r="C260" s="13">
        <v>44166</v>
      </c>
      <c r="D260" s="13">
        <v>44561</v>
      </c>
    </row>
    <row r="261" spans="1:4" s="19" customFormat="1" ht="28.5">
      <c r="A261" s="115">
        <v>1</v>
      </c>
      <c r="B261" s="28" t="s">
        <v>189</v>
      </c>
      <c r="C261" s="165">
        <v>6.962276782503422</v>
      </c>
      <c r="D261" s="165">
        <v>6.628309613232629</v>
      </c>
    </row>
    <row r="262" spans="1:4" s="19" customFormat="1" ht="28.5">
      <c r="A262" s="115">
        <v>2</v>
      </c>
      <c r="B262" s="28" t="s">
        <v>161</v>
      </c>
      <c r="C262" s="166">
        <v>2.9272596367505184</v>
      </c>
      <c r="D262" s="166">
        <v>0.704446435368484</v>
      </c>
    </row>
    <row r="263" spans="1:5" s="19" customFormat="1" ht="28.5">
      <c r="A263" s="115">
        <v>3</v>
      </c>
      <c r="B263" s="28" t="s">
        <v>162</v>
      </c>
      <c r="C263" s="89">
        <v>0.702798573592586</v>
      </c>
      <c r="D263" s="89">
        <v>0.9845602954571436</v>
      </c>
      <c r="E263" s="45"/>
    </row>
    <row r="264" spans="1:4" s="19" customFormat="1" ht="15">
      <c r="A264" s="115">
        <v>4</v>
      </c>
      <c r="B264" s="28" t="s">
        <v>163</v>
      </c>
      <c r="C264" s="89">
        <v>0.30895589073221297</v>
      </c>
      <c r="D264" s="89">
        <v>0.7003681241775499</v>
      </c>
    </row>
    <row r="265" spans="1:4" s="19" customFormat="1" ht="28.5">
      <c r="A265" s="115">
        <v>5</v>
      </c>
      <c r="B265" s="28" t="s">
        <v>270</v>
      </c>
      <c r="C265" s="167">
        <v>87775509.0485587</v>
      </c>
      <c r="D265" s="167">
        <v>104291877.0450923</v>
      </c>
    </row>
    <row r="266" spans="1:4" s="19" customFormat="1" ht="15">
      <c r="A266" s="115">
        <v>6</v>
      </c>
      <c r="B266" s="28" t="s">
        <v>271</v>
      </c>
      <c r="C266" s="167">
        <v>167045.51200942366</v>
      </c>
      <c r="D266" s="167">
        <v>987717.8166663377</v>
      </c>
    </row>
    <row r="267" s="19" customFormat="1" ht="9" customHeight="1"/>
    <row r="268" spans="1:8" s="19" customFormat="1" ht="18">
      <c r="A268" s="111" t="s">
        <v>222</v>
      </c>
      <c r="B268" s="111"/>
      <c r="C268" s="111"/>
      <c r="D268" s="111"/>
      <c r="E268" s="111"/>
      <c r="F268" s="123"/>
      <c r="H268" s="168"/>
    </row>
    <row r="269" spans="1:7" s="19" customFormat="1" ht="15" customHeight="1">
      <c r="A269" s="169" t="s">
        <v>164</v>
      </c>
      <c r="B269" s="60">
        <v>44166</v>
      </c>
      <c r="C269" s="61"/>
      <c r="D269" s="60">
        <v>44561</v>
      </c>
      <c r="E269" s="61"/>
      <c r="F269" s="170"/>
      <c r="G269" s="168"/>
    </row>
    <row r="270" spans="1:5" s="19" customFormat="1" ht="28.5">
      <c r="A270" s="28"/>
      <c r="B270" s="171" t="s">
        <v>165</v>
      </c>
      <c r="C270" s="171" t="s">
        <v>166</v>
      </c>
      <c r="D270" s="171" t="s">
        <v>165</v>
      </c>
      <c r="E270" s="171" t="s">
        <v>166</v>
      </c>
    </row>
    <row r="271" spans="1:5" s="19" customFormat="1" ht="15">
      <c r="A271" s="28"/>
      <c r="B271" s="28"/>
      <c r="C271" s="28"/>
      <c r="D271" s="28"/>
      <c r="E271" s="28"/>
    </row>
    <row r="272" spans="1:5" s="19" customFormat="1" ht="15">
      <c r="A272" s="28"/>
      <c r="B272" s="28"/>
      <c r="C272" s="28"/>
      <c r="D272" s="28"/>
      <c r="E272" s="28"/>
    </row>
    <row r="273" spans="1:5" s="19" customFormat="1" ht="15">
      <c r="A273" s="28"/>
      <c r="B273" s="28"/>
      <c r="C273" s="28"/>
      <c r="D273" s="28"/>
      <c r="E273" s="28"/>
    </row>
    <row r="274" s="19" customFormat="1" ht="15"/>
    <row r="275" spans="1:3" s="19" customFormat="1" ht="18">
      <c r="A275" s="111" t="s">
        <v>223</v>
      </c>
      <c r="B275" s="111"/>
      <c r="C275" s="111"/>
    </row>
    <row r="276" spans="1:4" s="19" customFormat="1" ht="15">
      <c r="A276" s="162" t="s">
        <v>8</v>
      </c>
      <c r="B276" s="16" t="s">
        <v>152</v>
      </c>
      <c r="C276" s="13">
        <v>44166</v>
      </c>
      <c r="D276" s="13">
        <v>44561</v>
      </c>
    </row>
    <row r="277" spans="1:4" s="19" customFormat="1" ht="42.75">
      <c r="A277" s="115">
        <v>1</v>
      </c>
      <c r="B277" s="172" t="s">
        <v>167</v>
      </c>
      <c r="C277" s="28"/>
      <c r="D277" s="28"/>
    </row>
    <row r="278" spans="1:4" s="19" customFormat="1" ht="43.5">
      <c r="A278" s="115">
        <v>2</v>
      </c>
      <c r="B278" s="163" t="s">
        <v>168</v>
      </c>
      <c r="C278" s="28"/>
      <c r="D278" s="28"/>
    </row>
    <row r="279" spans="1:4" s="19" customFormat="1" ht="42.75">
      <c r="A279" s="115">
        <v>3</v>
      </c>
      <c r="B279" s="172" t="s">
        <v>169</v>
      </c>
      <c r="C279" s="21"/>
      <c r="D279" s="21"/>
    </row>
    <row r="280" spans="1:4" s="19" customFormat="1" ht="42.75">
      <c r="A280" s="115">
        <v>4</v>
      </c>
      <c r="B280" s="172" t="s">
        <v>170</v>
      </c>
      <c r="C280" s="28"/>
      <c r="D280" s="28"/>
    </row>
    <row r="281" s="19" customFormat="1" ht="10.5" customHeight="1"/>
    <row r="282" spans="1:2" s="19" customFormat="1" ht="18">
      <c r="A282" s="111" t="s">
        <v>272</v>
      </c>
      <c r="B282" s="111"/>
    </row>
    <row r="283" spans="1:8" s="19" customFormat="1" ht="15">
      <c r="A283" s="173" t="s">
        <v>171</v>
      </c>
      <c r="B283" s="39" t="s">
        <v>172</v>
      </c>
      <c r="C283" s="174" t="s">
        <v>211</v>
      </c>
      <c r="D283" s="174" t="s">
        <v>173</v>
      </c>
      <c r="E283" s="34" t="s">
        <v>174</v>
      </c>
      <c r="F283" s="34" t="s">
        <v>175</v>
      </c>
      <c r="G283" s="174" t="s">
        <v>176</v>
      </c>
      <c r="H283" s="174" t="s">
        <v>177</v>
      </c>
    </row>
    <row r="284" spans="1:8" s="19" customFormat="1" ht="28.5">
      <c r="A284" s="173"/>
      <c r="B284" s="39"/>
      <c r="C284" s="175"/>
      <c r="D284" s="175"/>
      <c r="E284" s="20" t="s">
        <v>213</v>
      </c>
      <c r="F284" s="20" t="s">
        <v>212</v>
      </c>
      <c r="G284" s="175"/>
      <c r="H284" s="175"/>
    </row>
    <row r="285" spans="1:8" s="19" customFormat="1" ht="15">
      <c r="A285" s="115">
        <v>1</v>
      </c>
      <c r="B285" s="115">
        <v>2</v>
      </c>
      <c r="C285" s="115">
        <v>3</v>
      </c>
      <c r="D285" s="115">
        <v>4</v>
      </c>
      <c r="E285" s="115">
        <v>5</v>
      </c>
      <c r="F285" s="115" t="s">
        <v>178</v>
      </c>
      <c r="G285" s="115" t="s">
        <v>179</v>
      </c>
      <c r="H285" s="115">
        <v>8</v>
      </c>
    </row>
    <row r="286" spans="1:8" s="19" customFormat="1" ht="15">
      <c r="A286" s="13">
        <v>44561</v>
      </c>
      <c r="B286" s="42">
        <f>D172</f>
        <v>399087322.46</v>
      </c>
      <c r="C286" s="42">
        <f>D172-C172</f>
        <v>-149981242.16000003</v>
      </c>
      <c r="D286" s="42">
        <f>D176-C176</f>
        <v>-89165669.48399994</v>
      </c>
      <c r="E286" s="42">
        <f>D180-C180</f>
        <v>-42391746.58000004</v>
      </c>
      <c r="F286" s="42">
        <f>C286*0.6</f>
        <v>-89988745.29600002</v>
      </c>
      <c r="G286" s="42">
        <f>F286-E286-D286</f>
        <v>41568670.76799996</v>
      </c>
      <c r="H286" s="176"/>
    </row>
    <row r="287" spans="1:8" s="19" customFormat="1" ht="15">
      <c r="A287" s="13">
        <v>44166</v>
      </c>
      <c r="B287" s="42">
        <f>C172</f>
        <v>549068564.62</v>
      </c>
      <c r="C287" s="42">
        <v>177647042.41999996</v>
      </c>
      <c r="D287" s="29">
        <v>27278750.4769999</v>
      </c>
      <c r="E287" s="42">
        <v>25901162.680000007</v>
      </c>
      <c r="F287" s="42">
        <f>0.6*C287</f>
        <v>106588225.45199998</v>
      </c>
      <c r="G287" s="42">
        <f>F287-E287-D287</f>
        <v>53408312.29500007</v>
      </c>
      <c r="H287" s="176"/>
    </row>
    <row r="288" s="19" customFormat="1" ht="10.5" customHeight="1">
      <c r="C288" s="48"/>
    </row>
    <row r="289" spans="1:3" s="19" customFormat="1" ht="18">
      <c r="A289" s="111" t="s">
        <v>273</v>
      </c>
      <c r="B289" s="111"/>
      <c r="C289" s="111"/>
    </row>
    <row r="290" spans="1:5" s="19" customFormat="1" ht="15">
      <c r="A290" s="11" t="s">
        <v>8</v>
      </c>
      <c r="B290" s="11" t="s">
        <v>180</v>
      </c>
      <c r="C290" s="11" t="s">
        <v>214</v>
      </c>
      <c r="D290" s="13">
        <v>44166</v>
      </c>
      <c r="E290" s="13">
        <v>44561</v>
      </c>
    </row>
    <row r="291" spans="1:5" s="19" customFormat="1" ht="14.25" customHeight="1">
      <c r="A291" s="177">
        <v>1</v>
      </c>
      <c r="B291" s="178" t="s">
        <v>181</v>
      </c>
      <c r="C291" s="179"/>
      <c r="D291" s="180">
        <v>1184917803.72</v>
      </c>
      <c r="E291" s="181">
        <v>1427856138.0988002</v>
      </c>
    </row>
    <row r="292" spans="1:5" s="19" customFormat="1" ht="15">
      <c r="A292" s="115">
        <v>2</v>
      </c>
      <c r="B292" s="56" t="s">
        <v>182</v>
      </c>
      <c r="C292" s="21"/>
      <c r="D292" s="53">
        <v>13.142455012351148</v>
      </c>
      <c r="E292" s="55">
        <v>14.998570992561817</v>
      </c>
    </row>
    <row r="293" spans="1:6" s="19" customFormat="1" ht="15">
      <c r="A293" s="182">
        <v>3</v>
      </c>
      <c r="B293" s="183" t="s">
        <v>183</v>
      </c>
      <c r="C293" s="184"/>
      <c r="D293" s="185">
        <v>4779282053.51</v>
      </c>
      <c r="E293" s="185">
        <v>4241288962.5200005</v>
      </c>
      <c r="F293" s="48"/>
    </row>
    <row r="294" spans="1:5" s="19" customFormat="1" ht="15">
      <c r="A294" s="115">
        <v>4</v>
      </c>
      <c r="B294" s="56" t="s">
        <v>184</v>
      </c>
      <c r="C294" s="21"/>
      <c r="D294" s="53">
        <v>47.28798035762744</v>
      </c>
      <c r="E294" s="55">
        <v>37.32023842100199</v>
      </c>
    </row>
    <row r="295" s="19" customFormat="1" ht="15"/>
    <row r="296" spans="1:2" s="19" customFormat="1" ht="18">
      <c r="A296" s="111" t="s">
        <v>274</v>
      </c>
      <c r="B296" s="111"/>
    </row>
    <row r="297" spans="1:5" s="19" customFormat="1" ht="15">
      <c r="A297" s="11" t="s">
        <v>8</v>
      </c>
      <c r="B297" s="11" t="s">
        <v>180</v>
      </c>
      <c r="C297" s="11" t="s">
        <v>214</v>
      </c>
      <c r="D297" s="13">
        <v>44166</v>
      </c>
      <c r="E297" s="13">
        <v>44561</v>
      </c>
    </row>
    <row r="298" spans="1:5" s="19" customFormat="1" ht="29.25">
      <c r="A298" s="115">
        <v>1</v>
      </c>
      <c r="B298" s="21" t="s">
        <v>185</v>
      </c>
      <c r="C298" s="21"/>
      <c r="D298" s="53">
        <v>211609611.56</v>
      </c>
      <c r="E298" s="55">
        <v>216605367.05</v>
      </c>
    </row>
    <row r="299" spans="1:5" s="19" customFormat="1" ht="15">
      <c r="A299" s="115">
        <v>2</v>
      </c>
      <c r="B299" s="56" t="s">
        <v>186</v>
      </c>
      <c r="C299" s="21"/>
      <c r="D299" s="53">
        <f>D298/C172*100</f>
        <v>38.53974261055193</v>
      </c>
      <c r="E299" s="55">
        <f>E298/B286*100</f>
        <v>54.27518110944506</v>
      </c>
    </row>
  </sheetData>
  <sheetProtection password="A13B" sheet="1"/>
  <mergeCells count="32">
    <mergeCell ref="A283:A284"/>
    <mergeCell ref="B283:B284"/>
    <mergeCell ref="C283:C284"/>
    <mergeCell ref="D283:D284"/>
    <mergeCell ref="G283:G284"/>
    <mergeCell ref="H283:H284"/>
    <mergeCell ref="A244:A245"/>
    <mergeCell ref="B244:C244"/>
    <mergeCell ref="D244:E244"/>
    <mergeCell ref="F244:G244"/>
    <mergeCell ref="B269:C269"/>
    <mergeCell ref="D269:E269"/>
    <mergeCell ref="A215:D215"/>
    <mergeCell ref="A216:A218"/>
    <mergeCell ref="B216:D216"/>
    <mergeCell ref="E216:G216"/>
    <mergeCell ref="H216:I216"/>
    <mergeCell ref="A230:A232"/>
    <mergeCell ref="B230:D230"/>
    <mergeCell ref="E230:G230"/>
    <mergeCell ref="H230:I230"/>
    <mergeCell ref="A29:A31"/>
    <mergeCell ref="B29:B31"/>
    <mergeCell ref="C29:C31"/>
    <mergeCell ref="C60:D60"/>
    <mergeCell ref="E29:E31"/>
    <mergeCell ref="B139:E139"/>
    <mergeCell ref="E60:F60"/>
    <mergeCell ref="A61:B61"/>
    <mergeCell ref="A147:G147"/>
    <mergeCell ref="B155:E155"/>
    <mergeCell ref="A163:G163"/>
  </mergeCells>
  <hyperlinks>
    <hyperlink ref="A99" r:id="rId1" display="_ftn1"/>
    <hyperlink ref="A119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2021-05-13T05:19:00Z</cp:lastPrinted>
  <dcterms:created xsi:type="dcterms:W3CDTF">2016-09-02T08:23:03Z</dcterms:created>
  <dcterms:modified xsi:type="dcterms:W3CDTF">2022-05-21T05:55:25Z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