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2" windowHeight="5388" activeTab="0"/>
  </bookViews>
  <sheets>
    <sheet name="DEC 2016" sheetId="1" r:id="rId1"/>
  </sheets>
  <definedNames>
    <definedName name="OLE_LINK1" localSheetId="0">'DEC 2016'!$C$239</definedName>
    <definedName name="OLE_LINK2" localSheetId="0">'DEC 2016'!#REF!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<sst xmlns="http://schemas.openxmlformats.org/spreadsheetml/2006/main" count="440" uniqueCount="282">
  <si>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</si>
  <si>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</si>
  <si>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</si>
  <si>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</si>
  <si>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</si>
  <si>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</si>
  <si>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</si>
  <si>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</si>
  <si>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</si>
  <si>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</si>
  <si>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</si>
  <si>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</si>
  <si>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</si>
  <si>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Current Period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</si>
  <si>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</si>
  <si>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</si>
  <si>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</si>
  <si>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</si>
  <si>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</si>
  <si>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</si>
  <si>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</si>
  <si>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</si>
  <si>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</si>
  <si>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</si>
  <si>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</si>
  <si>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</si>
  <si>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</si>
  <si>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 xml:space="preserve">COPPY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</si>
  <si>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</si>
  <si>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</si>
  <si>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</si>
  <si>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</si>
  <si>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</si>
  <si>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</si>
  <si>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</si>
  <si>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</si>
  <si>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</si>
  <si>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</si>
  <si>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</si>
  <si>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</si>
  <si>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</si>
  <si>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</si>
  <si>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</si>
  <si>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</si>
  <si>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</si>
  <si>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</si>
  <si>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</si>
  <si>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</si>
  <si>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</si>
  <si>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</si>
  <si>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</si>
  <si>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</si>
  <si>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</si>
  <si>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</si>
  <si>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</si>
  <si>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</si>
  <si>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</si>
  <si>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</si>
  <si>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</si>
  <si>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</si>
  <si>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</si>
  <si>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</si>
  <si>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</si>
  <si>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</si>
  <si>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</si>
  <si>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</si>
  <si>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</si>
  <si>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</si>
  <si>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</si>
  <si>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>Current Period</t>
  </si>
  <si>
    <t>COPPY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</si>
  <si>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</si>
  <si>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</si>
  <si>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</si>
  <si>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</si>
  <si>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</si>
  <si>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</si>
  <si>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</si>
  <si>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</si>
  <si>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</si>
  <si>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</si>
  <si>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</si>
  <si>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</si>
  <si>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</si>
  <si>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</si>
  <si>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</si>
  <si>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</si>
  <si>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</si>
  <si>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</si>
  <si>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</si>
  <si>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</si>
  <si>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</si>
  <si>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</si>
  <si>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</si>
  <si>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</si>
  <si>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</si>
  <si>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</si>
  <si>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</si>
  <si>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</si>
  <si>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</si>
  <si>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</si>
  <si>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</si>
  <si>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</si>
  <si>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</si>
  <si>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</si>
  <si>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</si>
  <si>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</si>
  <si>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</si>
  <si>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</si>
  <si>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</si>
  <si>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</si>
  <si>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</si>
  <si>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</si>
  <si>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</si>
  <si>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</si>
  <si>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</si>
  <si>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</si>
  <si>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</si>
  <si>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</si>
  <si>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</si>
  <si>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</si>
  <si>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</si>
  <si>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</si>
  <si>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</si>
  <si>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</si>
  <si>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</si>
  <si>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</si>
  <si>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</si>
  <si>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</si>
  <si>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</si>
  <si>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</si>
  <si>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</si>
  <si>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</si>
  <si>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</si>
  <si>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</si>
  <si>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</si>
  <si>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</si>
  <si>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</si>
  <si>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</si>
  <si>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</si>
  <si>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</si>
  <si>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</si>
  <si>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</si>
  <si>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</si>
  <si>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</si>
  <si>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</si>
  <si>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</si>
  <si>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</si>
  <si>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</si>
  <si>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</si>
  <si>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</si>
  <si>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</si>
  <si>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</si>
  <si>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</si>
  <si>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</si>
  <si>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</si>
  <si>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</si>
  <si>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</si>
  <si>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</si>
  <si>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</si>
  <si>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</si>
  <si>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</si>
  <si>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</si>
  <si>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</si>
  <si>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</si>
  <si>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</si>
  <si>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</si>
  <si>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</si>
  <si>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</si>
  <si>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</si>
  <si>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</si>
  <si>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</si>
  <si>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</si>
  <si>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</si>
  <si>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</si>
  <si>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</si>
  <si>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</si>
  <si>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</si>
  <si>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</si>
  <si>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</si>
  <si>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</si>
  <si>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</si>
  <si>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</si>
  <si>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</si>
  <si>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</si>
  <si>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</si>
  <si>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</si>
  <si>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</si>
  <si>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</si>
  <si>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</si>
  <si>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</si>
  <si>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</si>
  <si>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</si>
  <si>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</si>
  <si>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</si>
  <si>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</si>
  <si>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</si>
  <si>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</si>
  <si>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</si>
  <si>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</si>
  <si>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</si>
  <si>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</si>
  <si>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 xml:space="preserve"> COPPY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</si>
  <si>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</si>
  <si>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</si>
  <si>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</si>
  <si>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</si>
  <si>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</si>
  <si>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</si>
  <si>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</si>
  <si>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</si>
  <si>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</si>
  <si>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</si>
  <si>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</si>
  <si>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</si>
  <si>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</si>
  <si>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Current Year</t>
  </si>
  <si>
    <t>Particular</t>
  </si>
  <si>
    <t xml:space="preserve">Current 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</si>
  <si>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</si>
  <si>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</si>
  <si>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</si>
  <si>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</si>
  <si>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</si>
  <si>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</si>
  <si>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</si>
  <si>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</si>
  <si>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</si>
  <si>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</si>
  <si>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</si>
  <si>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</si>
  <si>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</si>
  <si>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Item 7: Assets (net of provisions) and Liabilities by Residual Maturity (Current Period)</t>
  </si>
  <si>
    <t>Item 8: Assets (net of provisions) and Liabilities by Original Maturity (COPPY[1])</t>
  </si>
  <si>
    <t>Interest Income as a percentage of Average Assets</t>
  </si>
  <si>
    <t>As of period ending December 31, 2015</t>
  </si>
  <si>
    <t>Corresponding Period of Previous Year (COPPY)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</si>
  <si>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</si>
  <si>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</si>
  <si>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</si>
  <si>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</si>
  <si>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</si>
  <si>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</si>
  <si>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</si>
  <si>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</si>
  <si>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</si>
  <si>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</si>
  <si>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</si>
  <si>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</si>
  <si>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</si>
  <si>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</si>
  <si>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</si>
  <si>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</si>
  <si>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</si>
  <si>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</si>
  <si>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</si>
  <si>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</si>
  <si>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</si>
  <si>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</si>
  <si>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</si>
  <si>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</si>
  <si>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</si>
  <si>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</si>
  <si>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</si>
  <si>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</si>
  <si>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As of period ending December 31, 2016</t>
  </si>
  <si>
    <t>Item 9: Assets and Liabilities by time-to-re-pricing (Current)</t>
  </si>
  <si>
    <t>Item 10: Assets and Liabilities by time-to-re-pricing (COPPY)</t>
  </si>
  <si>
    <t xml:space="preserve">Item 11: Non performing Loans and Provisions </t>
  </si>
  <si>
    <t>Item 12: Assets and Investments</t>
  </si>
  <si>
    <t xml:space="preserve">Item 13: Foreign exchange assets and liabilities (Current Period and 
COPPY ) 
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</si>
  <si>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</si>
  <si>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</si>
  <si>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</si>
  <si>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</si>
  <si>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</si>
  <si>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</si>
  <si>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</si>
  <si>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</si>
  <si>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Balance Sheet Amount (2016)</t>
  </si>
  <si>
    <t>Balance Sheet Amount (2015)</t>
  </si>
  <si>
    <t>Operational Risk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</si>
</sst>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11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4" fontId="66" fillId="0" borderId="11" xfId="0" applyNumberFormat="1" applyFont="1" applyFill="1" applyBorder="1" applyAlignment="1">
      <alignment horizontal="right" wrapText="1"/>
    </xf>
    <xf numFmtId="4" fontId="62" fillId="0" borderId="11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right" vertical="top" wrapText="1"/>
    </xf>
    <xf numFmtId="4" fontId="66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right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top" wrapText="1"/>
    </xf>
    <xf numFmtId="2" fontId="62" fillId="0" borderId="11" xfId="0" applyNumberFormat="1" applyFont="1" applyFill="1" applyBorder="1" applyAlignment="1">
      <alignment horizontal="center" vertical="top" wrapText="1"/>
    </xf>
    <xf numFmtId="43" fontId="62" fillId="0" borderId="10" xfId="42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right" vertical="top" wrapText="1"/>
    </xf>
    <xf numFmtId="4" fontId="67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2" fillId="0" borderId="11" xfId="42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right" wrapText="1"/>
    </xf>
    <xf numFmtId="43" fontId="65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2" fillId="0" borderId="11" xfId="42" applyFont="1" applyFill="1" applyBorder="1" applyAlignment="1">
      <alignment horizontal="right" vertical="top" wrapText="1"/>
    </xf>
    <xf numFmtId="0" fontId="69" fillId="0" borderId="11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69" fillId="0" borderId="10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0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69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/>
    </xf>
    <xf numFmtId="43" fontId="62" fillId="0" borderId="11" xfId="42" applyFont="1" applyFill="1" applyBorder="1" applyAlignment="1">
      <alignment vertical="top"/>
    </xf>
    <xf numFmtId="43" fontId="62" fillId="0" borderId="11" xfId="42" applyFont="1" applyFill="1" applyBorder="1" applyAlignment="1">
      <alignment horizontal="left" vertical="top"/>
    </xf>
    <xf numFmtId="0" fontId="62" fillId="0" borderId="11" xfId="0" applyFont="1" applyFill="1" applyBorder="1" applyAlignment="1">
      <alignment vertical="top"/>
    </xf>
    <xf numFmtId="43" fontId="62" fillId="0" borderId="11" xfId="0" applyNumberFormat="1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vertical="top" wrapText="1"/>
    </xf>
    <xf numFmtId="43" fontId="65" fillId="0" borderId="11" xfId="0" applyNumberFormat="1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left" vertical="top" wrapText="1" indent="5"/>
    </xf>
    <xf numFmtId="43" fontId="28" fillId="0" borderId="0" xfId="44" applyFont="1" applyFill="1" applyBorder="1" applyAlignment="1">
      <alignment/>
    </xf>
    <xf numFmtId="0" fontId="73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 indent="5"/>
    </xf>
    <xf numFmtId="4" fontId="62" fillId="0" borderId="0" xfId="0" applyNumberFormat="1" applyFont="1" applyFill="1" applyBorder="1" applyAlignment="1">
      <alignment horizontal="right" vertical="top" wrapText="1"/>
    </xf>
    <xf numFmtId="0" fontId="74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justify" vertical="top" wrapText="1"/>
    </xf>
    <xf numFmtId="43" fontId="62" fillId="0" borderId="11" xfId="42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justify" wrapText="1"/>
    </xf>
    <xf numFmtId="0" fontId="75" fillId="0" borderId="11" xfId="0" applyFont="1" applyFill="1" applyBorder="1" applyAlignment="1">
      <alignment horizontal="left" vertical="top" wrapText="1"/>
    </xf>
    <xf numFmtId="43" fontId="62" fillId="0" borderId="11" xfId="42" applyFont="1" applyFill="1" applyBorder="1" applyAlignment="1">
      <alignment horizontal="center" vertical="top" wrapText="1"/>
    </xf>
    <xf numFmtId="43" fontId="62" fillId="0" borderId="11" xfId="0" applyNumberFormat="1" applyFont="1" applyFill="1" applyBorder="1" applyAlignment="1">
      <alignment horizontal="center" vertical="top" wrapText="1"/>
    </xf>
    <xf numFmtId="43" fontId="62" fillId="0" borderId="11" xfId="42" applyFont="1" applyFill="1" applyBorder="1" applyAlignment="1">
      <alignment horizontal="right" vertical="top"/>
    </xf>
    <xf numFmtId="43" fontId="65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3" fillId="0" borderId="12" xfId="0" applyFont="1" applyFill="1" applyBorder="1" applyAlignment="1">
      <alignment/>
    </xf>
    <xf numFmtId="43" fontId="65" fillId="0" borderId="11" xfId="0" applyNumberFormat="1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top" wrapText="1"/>
    </xf>
    <xf numFmtId="39" fontId="62" fillId="0" borderId="11" xfId="0" applyNumberFormat="1" applyFont="1" applyFill="1" applyBorder="1" applyAlignment="1">
      <alignment horizontal="right" vertical="top" wrapText="1"/>
    </xf>
    <xf numFmtId="4" fontId="65" fillId="0" borderId="11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4" fontId="66" fillId="0" borderId="11" xfId="0" applyNumberFormat="1" applyFont="1" applyFill="1" applyBorder="1" applyAlignment="1">
      <alignment horizontal="center" wrapText="1"/>
    </xf>
    <xf numFmtId="4" fontId="62" fillId="0" borderId="11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wrapText="1"/>
    </xf>
    <xf numFmtId="4" fontId="66" fillId="0" borderId="10" xfId="0" applyNumberFormat="1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 horizontal="center" wrapText="1"/>
    </xf>
    <xf numFmtId="4" fontId="67" fillId="0" borderId="11" xfId="0" applyNumberFormat="1" applyFont="1" applyFill="1" applyBorder="1" applyAlignment="1">
      <alignment horizontal="right" wrapText="1"/>
    </xf>
    <xf numFmtId="43" fontId="62" fillId="0" borderId="11" xfId="42" applyFont="1" applyFill="1" applyBorder="1" applyAlignment="1">
      <alignment vertical="center"/>
    </xf>
    <xf numFmtId="43" fontId="62" fillId="0" borderId="11" xfId="42" applyFont="1" applyFill="1" applyBorder="1" applyAlignment="1">
      <alignment horizontal="center" vertical="center" wrapText="1"/>
    </xf>
    <xf numFmtId="43" fontId="62" fillId="0" borderId="11" xfId="42" applyFont="1" applyFill="1" applyBorder="1" applyAlignment="1">
      <alignment horizontal="left" vertical="center" wrapText="1"/>
    </xf>
    <xf numFmtId="43" fontId="62" fillId="0" borderId="11" xfId="42" applyFont="1" applyFill="1" applyBorder="1" applyAlignment="1">
      <alignment horizontal="right" vertical="center" wrapText="1"/>
    </xf>
    <xf numFmtId="0" fontId="75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69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horizontal="left" wrapText="1"/>
    </xf>
    <xf numFmtId="4" fontId="62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wrapText="1"/>
    </xf>
    <xf numFmtId="0" fontId="65" fillId="0" borderId="12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vertical="top"/>
    </xf>
    <xf numFmtId="43" fontId="62" fillId="0" borderId="12" xfId="42" applyFont="1" applyFill="1" applyBorder="1" applyAlignment="1">
      <alignment vertical="top"/>
    </xf>
    <xf numFmtId="43" fontId="62" fillId="0" borderId="0" xfId="42" applyFont="1" applyFill="1" applyBorder="1" applyAlignment="1">
      <alignment vertical="top"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2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2" fillId="0" borderId="10" xfId="42" applyFont="1" applyFill="1" applyBorder="1" applyAlignment="1">
      <alignment vertical="center" wrapText="1"/>
    </xf>
    <xf numFmtId="43" fontId="62" fillId="0" borderId="10" xfId="42" applyFont="1" applyFill="1" applyBorder="1" applyAlignment="1">
      <alignment vertical="center"/>
    </xf>
    <xf numFmtId="0" fontId="6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wrapText="1"/>
    </xf>
    <xf numFmtId="4" fontId="76" fillId="0" borderId="10" xfId="0" applyNumberFormat="1" applyFont="1" applyFill="1" applyBorder="1" applyAlignment="1">
      <alignment wrapText="1"/>
    </xf>
    <xf numFmtId="0" fontId="69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left"/>
    </xf>
    <xf numFmtId="43" fontId="62" fillId="0" borderId="11" xfId="42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wrapText="1"/>
    </xf>
    <xf numFmtId="4" fontId="62" fillId="0" borderId="10" xfId="42" applyNumberFormat="1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right" wrapText="1"/>
    </xf>
    <xf numFmtId="43" fontId="66" fillId="0" borderId="11" xfId="42" applyFont="1" applyFill="1" applyBorder="1" applyAlignment="1">
      <alignment horizontal="right" wrapText="1"/>
    </xf>
    <xf numFmtId="43" fontId="62" fillId="0" borderId="11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2" fillId="0" borderId="10" xfId="42" applyFont="1" applyFill="1" applyBorder="1" applyAlignment="1">
      <alignment horizontal="right" wrapText="1"/>
    </xf>
    <xf numFmtId="0" fontId="72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left" wrapText="1"/>
    </xf>
    <xf numFmtId="43" fontId="62" fillId="0" borderId="11" xfId="0" applyNumberFormat="1" applyFont="1" applyFill="1" applyBorder="1" applyAlignment="1">
      <alignment horizontal="left" wrapText="1"/>
    </xf>
    <xf numFmtId="0" fontId="54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0" fontId="65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3" fontId="67" fillId="0" borderId="11" xfId="42" applyFont="1" applyFill="1" applyBorder="1" applyAlignment="1">
      <alignment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justify" vertical="top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4"/>
  <sheetViews>
    <sheetView tabSelected="1" zoomScale="80" zoomScaleNormal="80" zoomScalePageLayoutView="0" workbookViewId="0" topLeftCell="A28">
      <selection activeCell="F43" sqref="F43"/>
    </sheetView>
  </sheetViews>
  <sheetFormatPr defaultColWidth="9.140625" defaultRowHeight="15"/>
  <cols>
    <col min="1" max="1" width="15.140625" style="0" customWidth="1"/>
    <col min="2" max="2" width="34.140625" style="0" customWidth="1"/>
    <col min="3" max="3" width="22.57421875" style="0" customWidth="1"/>
    <col min="4" max="4" width="22.00390625" style="0" customWidth="1"/>
    <col min="5" max="5" width="19.7109375" style="0" bestFit="1" customWidth="1"/>
    <col min="6" max="6" width="21.28125" style="0" customWidth="1"/>
    <col min="7" max="7" width="19.421875" style="0" customWidth="1"/>
    <col min="8" max="8" width="23.421875" style="0" customWidth="1"/>
    <col min="9" max="9" width="20.00390625" style="0" customWidth="1"/>
    <col min="10" max="10" width="15.57421875" style="0" bestFit="1" customWidth="1"/>
  </cols>
  <sheetData>
    <row r="1" ht="9.75" customHeight="1"/>
    <row r="2" s="4" customFormat="1" ht="18">
      <c r="A2" s="3" t="s">
        <v>225</v>
      </c>
    </row>
    <row r="3" s="4" customFormat="1" ht="9" customHeight="1">
      <c r="A3" s="3"/>
    </row>
    <row r="4" spans="1:4" s="2" customFormat="1" ht="43.5" customHeight="1">
      <c r="A4" s="142" t="s">
        <v>12</v>
      </c>
      <c r="B4" s="1"/>
      <c r="C4" s="142" t="s">
        <v>13</v>
      </c>
      <c r="D4" s="143" t="s">
        <v>236</v>
      </c>
    </row>
    <row r="5" spans="1:4" s="2" customFormat="1" ht="15">
      <c r="A5" s="114">
        <v>1</v>
      </c>
      <c r="B5" s="5" t="s">
        <v>14</v>
      </c>
      <c r="C5" s="122">
        <f>C6+C7</f>
        <v>436118225.89548504</v>
      </c>
      <c r="D5" s="122">
        <v>410781862.4975</v>
      </c>
    </row>
    <row r="6" spans="1:4" s="2" customFormat="1" ht="15">
      <c r="A6" s="15" t="s">
        <v>15</v>
      </c>
      <c r="B6" s="112" t="s">
        <v>16</v>
      </c>
      <c r="C6" s="122">
        <v>300000000</v>
      </c>
      <c r="D6" s="122">
        <v>300000000</v>
      </c>
    </row>
    <row r="7" spans="1:5" s="2" customFormat="1" ht="15">
      <c r="A7" s="1" t="s">
        <v>17</v>
      </c>
      <c r="B7" s="6" t="s">
        <v>18</v>
      </c>
      <c r="C7" s="7">
        <v>136118225.895485</v>
      </c>
      <c r="D7" s="144">
        <v>110781862.4975</v>
      </c>
      <c r="E7" s="55"/>
    </row>
    <row r="8" spans="1:4" s="2" customFormat="1" ht="15">
      <c r="A8" s="15" t="s">
        <v>19</v>
      </c>
      <c r="B8" s="112" t="s">
        <v>20</v>
      </c>
      <c r="C8" s="122">
        <v>0</v>
      </c>
      <c r="D8" s="122">
        <v>0</v>
      </c>
    </row>
    <row r="9" spans="1:4" s="2" customFormat="1" ht="15">
      <c r="A9" s="15" t="s">
        <v>21</v>
      </c>
      <c r="B9" s="112" t="s">
        <v>22</v>
      </c>
      <c r="C9" s="122">
        <v>0</v>
      </c>
      <c r="D9" s="122">
        <v>0</v>
      </c>
    </row>
    <row r="10" spans="1:4" s="2" customFormat="1" ht="15">
      <c r="A10" s="145" t="s">
        <v>23</v>
      </c>
      <c r="B10" s="113"/>
      <c r="C10" s="8"/>
      <c r="D10" s="8"/>
    </row>
    <row r="11" spans="1:4" s="2" customFormat="1" ht="15">
      <c r="A11" s="15" t="s">
        <v>24</v>
      </c>
      <c r="B11" s="146" t="s">
        <v>25</v>
      </c>
      <c r="C11" s="122">
        <v>0</v>
      </c>
      <c r="D11" s="122">
        <v>0</v>
      </c>
    </row>
    <row r="12" spans="1:4" s="2" customFormat="1" ht="10.5" customHeight="1">
      <c r="A12" s="147"/>
      <c r="B12" s="9"/>
      <c r="C12" s="148"/>
      <c r="D12" s="148"/>
    </row>
    <row r="13" spans="1:256" s="2" customFormat="1" ht="18">
      <c r="A13" s="3" t="s">
        <v>226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57">
      <c r="A15" s="117" t="s">
        <v>26</v>
      </c>
      <c r="B15" s="149"/>
      <c r="C15" s="117" t="s">
        <v>13</v>
      </c>
      <c r="D15" s="143" t="s">
        <v>236</v>
      </c>
    </row>
    <row r="16" spans="1:4" s="2" customFormat="1" ht="18.75" customHeight="1">
      <c r="A16" s="15">
        <v>1</v>
      </c>
      <c r="B16" s="5" t="s">
        <v>28</v>
      </c>
      <c r="C16" s="122">
        <f>C19+C22+C24</f>
        <v>189245347.45645</v>
      </c>
      <c r="D16" s="122">
        <v>175450956.97215</v>
      </c>
    </row>
    <row r="17" spans="1:4" s="2" customFormat="1" ht="15">
      <c r="A17" s="15" t="s">
        <v>15</v>
      </c>
      <c r="B17" s="112" t="s">
        <v>29</v>
      </c>
      <c r="C17" s="150">
        <v>0</v>
      </c>
      <c r="D17" s="150">
        <v>0</v>
      </c>
    </row>
    <row r="18" spans="1:4" s="2" customFormat="1" ht="28.5">
      <c r="A18" s="119" t="s">
        <v>17</v>
      </c>
      <c r="B18" s="112" t="s">
        <v>30</v>
      </c>
      <c r="C18" s="11">
        <v>0</v>
      </c>
      <c r="D18" s="11">
        <v>0</v>
      </c>
    </row>
    <row r="19" spans="1:4" s="2" customFormat="1" ht="15">
      <c r="A19" s="15" t="s">
        <v>19</v>
      </c>
      <c r="B19" s="112" t="s">
        <v>31</v>
      </c>
      <c r="C19" s="151">
        <v>2477050.29</v>
      </c>
      <c r="D19" s="152">
        <v>1873406.1025</v>
      </c>
    </row>
    <row r="20" spans="1:4" s="2" customFormat="1" ht="28.5">
      <c r="A20" s="15" t="s">
        <v>21</v>
      </c>
      <c r="B20" s="112" t="s">
        <v>32</v>
      </c>
      <c r="C20" s="150">
        <v>0</v>
      </c>
      <c r="D20" s="150">
        <v>0</v>
      </c>
    </row>
    <row r="21" spans="1:4" s="2" customFormat="1" ht="28.5">
      <c r="A21" s="15" t="s">
        <v>24</v>
      </c>
      <c r="B21" s="112" t="s">
        <v>33</v>
      </c>
      <c r="C21" s="150">
        <v>0</v>
      </c>
      <c r="D21" s="150">
        <v>0</v>
      </c>
    </row>
    <row r="22" spans="1:4" s="2" customFormat="1" ht="15">
      <c r="A22" s="1" t="s">
        <v>34</v>
      </c>
      <c r="B22" s="6" t="s">
        <v>35</v>
      </c>
      <c r="C22" s="153">
        <v>36768297.16644999</v>
      </c>
      <c r="D22" s="154">
        <v>23577550.869650003</v>
      </c>
    </row>
    <row r="23" spans="1:4" s="2" customFormat="1" ht="15">
      <c r="A23" s="15" t="s">
        <v>36</v>
      </c>
      <c r="B23" s="112" t="s">
        <v>37</v>
      </c>
      <c r="C23" s="150">
        <v>0</v>
      </c>
      <c r="D23" s="150">
        <v>0</v>
      </c>
    </row>
    <row r="24" spans="1:4" s="2" customFormat="1" ht="15">
      <c r="A24" s="15" t="s">
        <v>38</v>
      </c>
      <c r="B24" s="112" t="s">
        <v>39</v>
      </c>
      <c r="C24" s="152">
        <v>150000000</v>
      </c>
      <c r="D24" s="152">
        <v>150000000</v>
      </c>
    </row>
    <row r="25" spans="1:4" s="2" customFormat="1" ht="15">
      <c r="A25" s="15" t="s">
        <v>40</v>
      </c>
      <c r="B25" s="112" t="s">
        <v>41</v>
      </c>
      <c r="C25" s="150">
        <v>0</v>
      </c>
      <c r="D25" s="150">
        <v>0</v>
      </c>
    </row>
    <row r="26" spans="1:4" s="2" customFormat="1" ht="9" customHeight="1">
      <c r="A26" s="19"/>
      <c r="B26" s="9"/>
      <c r="C26" s="9"/>
      <c r="D26" s="9"/>
    </row>
    <row r="27" spans="1:4" s="2" customFormat="1" ht="14.25" customHeight="1">
      <c r="A27" s="3" t="s">
        <v>237</v>
      </c>
      <c r="B27" s="4"/>
      <c r="C27" s="4"/>
      <c r="D27" s="3"/>
    </row>
    <row r="28" spans="1:6" s="2" customFormat="1" ht="15">
      <c r="A28" s="163" t="s">
        <v>26</v>
      </c>
      <c r="B28" s="163" t="s">
        <v>42</v>
      </c>
      <c r="C28" s="163" t="s">
        <v>279</v>
      </c>
      <c r="D28" s="16" t="s">
        <v>13</v>
      </c>
      <c r="E28" s="163" t="s">
        <v>280</v>
      </c>
      <c r="F28" s="10" t="s">
        <v>27</v>
      </c>
    </row>
    <row r="29" spans="1:6" s="2" customFormat="1" ht="15">
      <c r="A29" s="163"/>
      <c r="B29" s="163"/>
      <c r="C29" s="163"/>
      <c r="D29" s="17" t="s">
        <v>249</v>
      </c>
      <c r="E29" s="163"/>
      <c r="F29" s="160" t="s">
        <v>44</v>
      </c>
    </row>
    <row r="30" spans="1:6" s="2" customFormat="1" ht="15">
      <c r="A30" s="163"/>
      <c r="B30" s="163"/>
      <c r="C30" s="163"/>
      <c r="D30" s="114" t="s">
        <v>43</v>
      </c>
      <c r="E30" s="163"/>
      <c r="F30" s="160" t="s">
        <v>43</v>
      </c>
    </row>
    <row r="31" spans="1:6" s="2" customFormat="1" ht="15">
      <c r="A31" s="15">
        <v>1</v>
      </c>
      <c r="B31" s="112" t="s">
        <v>45</v>
      </c>
      <c r="C31" s="12">
        <v>856612983.5999999</v>
      </c>
      <c r="D31" s="20">
        <v>0</v>
      </c>
      <c r="E31" s="84">
        <v>702911505.1400001</v>
      </c>
      <c r="F31" s="84">
        <v>0</v>
      </c>
    </row>
    <row r="32" spans="1:6" s="2" customFormat="1" ht="15">
      <c r="A32" s="1">
        <v>2</v>
      </c>
      <c r="B32" s="6" t="s">
        <v>46</v>
      </c>
      <c r="C32" s="14">
        <v>722043512.56</v>
      </c>
      <c r="D32" s="21">
        <f>20%*C32</f>
        <v>144408702.512</v>
      </c>
      <c r="E32" s="22">
        <v>1723002049.0400002</v>
      </c>
      <c r="F32" s="22">
        <f>20%*E32</f>
        <v>344600409.8080001</v>
      </c>
    </row>
    <row r="33" spans="1:6" s="2" customFormat="1" ht="15">
      <c r="A33" s="15">
        <v>3</v>
      </c>
      <c r="B33" s="112" t="s">
        <v>47</v>
      </c>
      <c r="C33" s="29">
        <v>200718760.1</v>
      </c>
      <c r="D33" s="84">
        <f>50%*C33</f>
        <v>100359380.05</v>
      </c>
      <c r="E33" s="29"/>
      <c r="F33" s="29">
        <f>50%*E33</f>
        <v>0</v>
      </c>
    </row>
    <row r="34" spans="1:6" s="2" customFormat="1" ht="15">
      <c r="A34" s="119">
        <v>4</v>
      </c>
      <c r="B34" s="112" t="s">
        <v>248</v>
      </c>
      <c r="C34" s="14">
        <v>3891132940.441749</v>
      </c>
      <c r="D34" s="21">
        <f>C34</f>
        <v>3891132940.441749</v>
      </c>
      <c r="E34" s="22">
        <v>2896861653.933026</v>
      </c>
      <c r="F34" s="22">
        <f>E34</f>
        <v>2896861653.933026</v>
      </c>
    </row>
    <row r="35" spans="1:6" s="2" customFormat="1" ht="15">
      <c r="A35" s="119">
        <v>5</v>
      </c>
      <c r="B35" s="112" t="s">
        <v>48</v>
      </c>
      <c r="C35" s="29">
        <v>8210630.336250022</v>
      </c>
      <c r="D35" s="84">
        <f>C35*150%</f>
        <v>12315945.504375033</v>
      </c>
      <c r="E35" s="29"/>
      <c r="F35" s="29">
        <f>150%*E35</f>
        <v>0</v>
      </c>
    </row>
    <row r="36" spans="1:6" s="2" customFormat="1" ht="15">
      <c r="A36" s="119">
        <v>6</v>
      </c>
      <c r="B36" s="112" t="s">
        <v>281</v>
      </c>
      <c r="C36" s="13"/>
      <c r="D36" s="84">
        <v>223948834.83350006</v>
      </c>
      <c r="E36" s="29"/>
      <c r="F36" s="29">
        <f>E36</f>
        <v>0</v>
      </c>
    </row>
    <row r="37" spans="1:6" s="2" customFormat="1" ht="15">
      <c r="A37" s="18" t="s">
        <v>250</v>
      </c>
      <c r="B37" s="112"/>
      <c r="C37" s="23">
        <f>SUM(C31:C36)</f>
        <v>5678718827.037999</v>
      </c>
      <c r="D37" s="23">
        <f>SUM(D31:D36)</f>
        <v>4372165803.341624</v>
      </c>
      <c r="E37" s="162">
        <f>SUM(E31:E36)</f>
        <v>5322775208.113026</v>
      </c>
      <c r="F37" s="162">
        <f>SUM(F31:F36)</f>
        <v>3241462063.741026</v>
      </c>
    </row>
    <row r="38" s="2" customFormat="1" ht="10.5" customHeight="1"/>
    <row r="39" spans="1:6" s="2" customFormat="1" ht="18">
      <c r="A39" s="3" t="s">
        <v>227</v>
      </c>
      <c r="B39" s="4"/>
      <c r="C39" s="4"/>
      <c r="D39" s="3"/>
      <c r="E39" s="24"/>
      <c r="F39" s="161"/>
    </row>
    <row r="40" spans="1:4" s="2" customFormat="1" ht="15">
      <c r="A40" s="155" t="s">
        <v>26</v>
      </c>
      <c r="B40" s="113"/>
      <c r="C40" s="155" t="s">
        <v>13</v>
      </c>
      <c r="D40" s="155" t="s">
        <v>27</v>
      </c>
    </row>
    <row r="41" spans="1:4" s="2" customFormat="1" ht="15">
      <c r="A41" s="15">
        <v>1</v>
      </c>
      <c r="B41" s="112" t="s">
        <v>62</v>
      </c>
      <c r="C41" s="25">
        <v>436118225.89548504</v>
      </c>
      <c r="D41" s="25">
        <v>410781862.4975</v>
      </c>
    </row>
    <row r="42" spans="1:5" s="2" customFormat="1" ht="42.75">
      <c r="A42" s="119" t="s">
        <v>50</v>
      </c>
      <c r="B42" s="156" t="s">
        <v>63</v>
      </c>
      <c r="C42" s="157">
        <v>10902955.647387126</v>
      </c>
      <c r="D42" s="157">
        <v>10269546.5624375</v>
      </c>
      <c r="E42" s="45"/>
    </row>
    <row r="43" spans="1:4" s="2" customFormat="1" ht="42.75">
      <c r="A43" s="15" t="s">
        <v>52</v>
      </c>
      <c r="B43" s="156" t="s">
        <v>64</v>
      </c>
      <c r="C43" s="113"/>
      <c r="D43" s="113"/>
    </row>
    <row r="44" spans="1:4" s="2" customFormat="1" ht="15">
      <c r="A44" s="15" t="s">
        <v>54</v>
      </c>
      <c r="B44" s="26" t="s">
        <v>55</v>
      </c>
      <c r="C44" s="113"/>
      <c r="D44" s="113"/>
    </row>
    <row r="45" spans="1:4" s="2" customFormat="1" ht="15">
      <c r="A45" s="15" t="s">
        <v>56</v>
      </c>
      <c r="B45" s="26" t="s">
        <v>57</v>
      </c>
      <c r="C45" s="113"/>
      <c r="D45" s="113"/>
    </row>
    <row r="46" spans="1:4" s="2" customFormat="1" ht="15">
      <c r="A46" s="15" t="s">
        <v>58</v>
      </c>
      <c r="B46" s="26" t="s">
        <v>59</v>
      </c>
      <c r="C46" s="113"/>
      <c r="D46" s="113"/>
    </row>
    <row r="47" spans="1:6" s="2" customFormat="1" ht="15">
      <c r="A47" s="15">
        <v>2</v>
      </c>
      <c r="B47" s="112" t="s">
        <v>65</v>
      </c>
      <c r="C47" s="25">
        <v>189245347.45645</v>
      </c>
      <c r="D47" s="25">
        <v>175450956.97215</v>
      </c>
      <c r="F47" s="45"/>
    </row>
    <row r="48" spans="1:6" s="2" customFormat="1" ht="15">
      <c r="A48" s="15">
        <v>3</v>
      </c>
      <c r="B48" s="5" t="s">
        <v>66</v>
      </c>
      <c r="C48" s="27">
        <f>C47+C41</f>
        <v>625363573.351935</v>
      </c>
      <c r="D48" s="27">
        <f>D47+D41</f>
        <v>586232819.46965</v>
      </c>
      <c r="F48" s="45"/>
    </row>
    <row r="49" spans="1:5" s="2" customFormat="1" ht="15">
      <c r="A49" s="28"/>
      <c r="B49" s="112" t="s">
        <v>49</v>
      </c>
      <c r="C49" s="29">
        <v>9.97484171866384</v>
      </c>
      <c r="D49" s="29">
        <v>12.67</v>
      </c>
      <c r="E49" s="45"/>
    </row>
    <row r="50" spans="1:4" s="2" customFormat="1" ht="28.5">
      <c r="A50" s="28"/>
      <c r="B50" s="156" t="s">
        <v>51</v>
      </c>
      <c r="C50" s="112"/>
      <c r="D50" s="112"/>
    </row>
    <row r="51" spans="1:4" s="2" customFormat="1" ht="42.75">
      <c r="A51" s="158"/>
      <c r="B51" s="156" t="s">
        <v>53</v>
      </c>
      <c r="C51" s="112"/>
      <c r="D51" s="112"/>
    </row>
    <row r="52" spans="1:4" s="2" customFormat="1" ht="15">
      <c r="A52" s="158"/>
      <c r="B52" s="26" t="s">
        <v>55</v>
      </c>
      <c r="C52" s="113"/>
      <c r="D52" s="113"/>
    </row>
    <row r="53" spans="1:4" s="2" customFormat="1" ht="15">
      <c r="A53" s="15" t="s">
        <v>56</v>
      </c>
      <c r="B53" s="26" t="s">
        <v>57</v>
      </c>
      <c r="C53" s="113"/>
      <c r="D53" s="113"/>
    </row>
    <row r="54" spans="1:4" s="2" customFormat="1" ht="15">
      <c r="A54" s="15" t="s">
        <v>58</v>
      </c>
      <c r="B54" s="26" t="s">
        <v>59</v>
      </c>
      <c r="C54" s="113"/>
      <c r="D54" s="113"/>
    </row>
    <row r="55" spans="1:5" s="2" customFormat="1" ht="15">
      <c r="A55" s="15">
        <v>5</v>
      </c>
      <c r="B55" s="112" t="s">
        <v>60</v>
      </c>
      <c r="C55" s="11">
        <v>14.3</v>
      </c>
      <c r="D55" s="29">
        <v>18.085444405697253</v>
      </c>
      <c r="E55" s="45"/>
    </row>
    <row r="56" spans="1:4" s="2" customFormat="1" ht="15">
      <c r="A56" s="15">
        <v>6</v>
      </c>
      <c r="B56" s="112" t="s">
        <v>61</v>
      </c>
      <c r="C56" s="29">
        <v>7.572479831401319</v>
      </c>
      <c r="D56" s="29">
        <v>7.815974068040752</v>
      </c>
    </row>
    <row r="57" s="2" customFormat="1" ht="11.25" customHeight="1"/>
    <row r="58" spans="1:2" s="2" customFormat="1" ht="18">
      <c r="A58" s="3" t="s">
        <v>228</v>
      </c>
      <c r="B58" s="4"/>
    </row>
    <row r="59" spans="1:11" s="2" customFormat="1" ht="15">
      <c r="A59" s="114" t="s">
        <v>67</v>
      </c>
      <c r="B59" s="114" t="s">
        <v>68</v>
      </c>
      <c r="C59" s="171" t="s">
        <v>69</v>
      </c>
      <c r="D59" s="171"/>
      <c r="E59" s="171" t="s">
        <v>70</v>
      </c>
      <c r="F59" s="171"/>
      <c r="I59" s="110"/>
      <c r="J59" s="110"/>
      <c r="K59" s="110"/>
    </row>
    <row r="60" spans="1:11" s="2" customFormat="1" ht="15">
      <c r="A60" s="185"/>
      <c r="B60" s="185"/>
      <c r="C60" s="30" t="s">
        <v>71</v>
      </c>
      <c r="D60" s="30" t="s">
        <v>72</v>
      </c>
      <c r="E60" s="30" t="s">
        <v>71</v>
      </c>
      <c r="F60" s="30" t="s">
        <v>72</v>
      </c>
      <c r="I60" s="110"/>
      <c r="J60" s="110"/>
      <c r="K60" s="110"/>
    </row>
    <row r="61" spans="1:11" s="2" customFormat="1" ht="17.25" customHeight="1">
      <c r="A61" s="46" t="s">
        <v>15</v>
      </c>
      <c r="B61" s="31" t="s">
        <v>73</v>
      </c>
      <c r="C61" s="36">
        <v>423859.11</v>
      </c>
      <c r="D61" s="35"/>
      <c r="E61" s="37">
        <v>1600533.98</v>
      </c>
      <c r="F61" s="37">
        <v>1022599.87</v>
      </c>
      <c r="I61" s="110"/>
      <c r="J61" s="110"/>
      <c r="K61" s="110"/>
    </row>
    <row r="62" spans="1:11" s="2" customFormat="1" ht="14.25" customHeight="1">
      <c r="A62" s="46" t="s">
        <v>17</v>
      </c>
      <c r="B62" s="31" t="s">
        <v>74</v>
      </c>
      <c r="C62" s="38">
        <v>141198640.33999997</v>
      </c>
      <c r="D62" s="35">
        <v>26354351.779999997</v>
      </c>
      <c r="E62" s="37">
        <v>230650361.98</v>
      </c>
      <c r="F62" s="37">
        <v>20263761.609999985</v>
      </c>
      <c r="I62" s="110"/>
      <c r="J62" s="110"/>
      <c r="K62" s="110"/>
    </row>
    <row r="63" spans="1:11" s="2" customFormat="1" ht="15">
      <c r="A63" s="46" t="s">
        <v>75</v>
      </c>
      <c r="B63" s="31" t="s">
        <v>76</v>
      </c>
      <c r="C63" s="39">
        <v>483874202.38000005</v>
      </c>
      <c r="D63" s="35">
        <v>6107339.029999999</v>
      </c>
      <c r="E63" s="37">
        <v>359038695.7199999</v>
      </c>
      <c r="F63" s="37">
        <v>11018193.120000005</v>
      </c>
      <c r="I63" s="110"/>
      <c r="J63" s="110"/>
      <c r="K63" s="110"/>
    </row>
    <row r="64" spans="1:11" s="2" customFormat="1" ht="15">
      <c r="A64" s="30" t="s">
        <v>21</v>
      </c>
      <c r="B64" s="32" t="s">
        <v>77</v>
      </c>
      <c r="C64" s="36">
        <v>762565303.3199999</v>
      </c>
      <c r="D64" s="35">
        <v>138168606.70999998</v>
      </c>
      <c r="E64" s="37">
        <v>497544848.53699994</v>
      </c>
      <c r="F64" s="37">
        <v>97851360.05999994</v>
      </c>
      <c r="I64" s="110"/>
      <c r="J64" s="110"/>
      <c r="K64" s="110"/>
    </row>
    <row r="65" spans="1:11" s="2" customFormat="1" ht="15">
      <c r="A65" s="30" t="s">
        <v>24</v>
      </c>
      <c r="B65" s="32" t="s">
        <v>78</v>
      </c>
      <c r="C65" s="36">
        <v>1034831419.6400001</v>
      </c>
      <c r="D65" s="35">
        <v>18500415.45</v>
      </c>
      <c r="E65" s="37">
        <v>449657900.24000007</v>
      </c>
      <c r="F65" s="37">
        <v>20488519.7299999</v>
      </c>
      <c r="I65" s="110"/>
      <c r="J65" s="110"/>
      <c r="K65" s="110"/>
    </row>
    <row r="66" spans="1:6" s="2" customFormat="1" ht="15">
      <c r="A66" s="46" t="s">
        <v>79</v>
      </c>
      <c r="B66" s="31" t="s">
        <v>80</v>
      </c>
      <c r="C66" s="36">
        <v>223911679.05999994</v>
      </c>
      <c r="D66" s="35">
        <v>28583807.380000003</v>
      </c>
      <c r="E66" s="37">
        <v>151827781.38699996</v>
      </c>
      <c r="F66" s="37">
        <v>21031374.819999978</v>
      </c>
    </row>
    <row r="67" spans="1:6" s="2" customFormat="1" ht="15">
      <c r="A67" s="30" t="s">
        <v>36</v>
      </c>
      <c r="B67" s="32" t="s">
        <v>81</v>
      </c>
      <c r="C67" s="40">
        <v>140470146.66</v>
      </c>
      <c r="D67" s="40"/>
      <c r="E67" s="120">
        <v>9530491.7</v>
      </c>
      <c r="F67" s="40"/>
    </row>
    <row r="68" spans="1:6" s="2" customFormat="1" ht="15">
      <c r="A68" s="30" t="s">
        <v>38</v>
      </c>
      <c r="B68" s="33" t="s">
        <v>82</v>
      </c>
      <c r="C68" s="34">
        <v>191366166.48000002</v>
      </c>
      <c r="D68" s="34">
        <v>11957043.87</v>
      </c>
      <c r="E68" s="34">
        <v>127282000.11</v>
      </c>
      <c r="F68" s="41">
        <v>13167206.96</v>
      </c>
    </row>
    <row r="69" spans="1:6" s="2" customFormat="1" ht="15">
      <c r="A69" s="30" t="s">
        <v>83</v>
      </c>
      <c r="B69" s="32" t="s">
        <v>84</v>
      </c>
      <c r="C69" s="35">
        <v>298467299.31</v>
      </c>
      <c r="D69" s="35">
        <v>949524.14</v>
      </c>
      <c r="E69" s="37">
        <v>72358270.30000001</v>
      </c>
      <c r="F69" s="37">
        <v>1675536.4610000104</v>
      </c>
    </row>
    <row r="70" spans="1:6" s="2" customFormat="1" ht="15">
      <c r="A70" s="30" t="s">
        <v>85</v>
      </c>
      <c r="B70" s="32" t="s">
        <v>86</v>
      </c>
      <c r="C70" s="35">
        <v>5573014.969999999</v>
      </c>
      <c r="D70" s="42"/>
      <c r="E70" s="37">
        <v>159366763.19</v>
      </c>
      <c r="F70" s="42"/>
    </row>
    <row r="71" spans="1:6" s="2" customFormat="1" ht="15">
      <c r="A71" s="30" t="s">
        <v>87</v>
      </c>
      <c r="B71" s="32" t="s">
        <v>88</v>
      </c>
      <c r="C71" s="40"/>
      <c r="D71" s="40"/>
      <c r="E71" s="40"/>
      <c r="F71" s="40"/>
    </row>
    <row r="72" spans="1:6" s="2" customFormat="1" ht="15">
      <c r="A72" s="30" t="s">
        <v>89</v>
      </c>
      <c r="B72" s="32" t="s">
        <v>90</v>
      </c>
      <c r="C72" s="40"/>
      <c r="D72" s="40"/>
      <c r="E72" s="40"/>
      <c r="F72" s="40"/>
    </row>
    <row r="73" spans="1:6" s="2" customFormat="1" ht="15">
      <c r="A73" s="30" t="s">
        <v>91</v>
      </c>
      <c r="B73" s="32" t="s">
        <v>92</v>
      </c>
      <c r="C73" s="35">
        <v>30427060.689999998</v>
      </c>
      <c r="D73" s="43"/>
      <c r="E73" s="37">
        <v>22308739.740000002</v>
      </c>
      <c r="F73" s="43"/>
    </row>
    <row r="74" spans="1:6" s="2" customFormat="1" ht="15">
      <c r="A74" s="30" t="s">
        <v>93</v>
      </c>
      <c r="B74" s="32" t="s">
        <v>94</v>
      </c>
      <c r="C74" s="35"/>
      <c r="D74" s="43"/>
      <c r="E74" s="37"/>
      <c r="F74" s="43"/>
    </row>
    <row r="75" spans="1:6" s="2" customFormat="1" ht="15">
      <c r="A75" s="30" t="s">
        <v>95</v>
      </c>
      <c r="B75" s="32" t="s">
        <v>96</v>
      </c>
      <c r="C75" s="35">
        <v>558434968.7199986</v>
      </c>
      <c r="D75" s="35">
        <v>8598371.26</v>
      </c>
      <c r="E75" s="37">
        <v>356740459.2900006</v>
      </c>
      <c r="F75" s="37">
        <v>1034353.9600000381</v>
      </c>
    </row>
    <row r="76" spans="1:8" s="2" customFormat="1" ht="15">
      <c r="A76" s="44"/>
      <c r="B76" s="47" t="s">
        <v>131</v>
      </c>
      <c r="C76" s="48">
        <f>SUM(C61:C75)</f>
        <v>3871543760.6799984</v>
      </c>
      <c r="D76" s="48">
        <f>SUM(D61:D75)</f>
        <v>239219459.61999995</v>
      </c>
      <c r="E76" s="48">
        <f>SUM(E61:E75)</f>
        <v>2437906846.1740003</v>
      </c>
      <c r="F76" s="49">
        <f>SUM(F61:F75)</f>
        <v>187552906.59099984</v>
      </c>
      <c r="G76" s="45"/>
      <c r="H76" s="45"/>
    </row>
    <row r="77" s="2" customFormat="1" ht="9" customHeight="1"/>
    <row r="78" spans="1:7" s="2" customFormat="1" ht="18">
      <c r="A78" s="3" t="s">
        <v>229</v>
      </c>
      <c r="B78" s="4"/>
      <c r="E78" s="3"/>
      <c r="F78" s="4"/>
      <c r="G78" s="55"/>
    </row>
    <row r="79" spans="1:4" s="2" customFormat="1" ht="15">
      <c r="A79" s="114" t="s">
        <v>67</v>
      </c>
      <c r="B79" s="118" t="s">
        <v>97</v>
      </c>
      <c r="C79" s="118" t="s">
        <v>69</v>
      </c>
      <c r="D79" s="118" t="s">
        <v>70</v>
      </c>
    </row>
    <row r="80" spans="1:4" s="2" customFormat="1" ht="15">
      <c r="A80" s="50">
        <v>1</v>
      </c>
      <c r="B80" s="5" t="s">
        <v>98</v>
      </c>
      <c r="C80" s="121">
        <f>SUM(C81:C87)</f>
        <v>870046467.2</v>
      </c>
      <c r="D80" s="121">
        <f>SUM(D81:D87)</f>
        <v>791457092.707</v>
      </c>
    </row>
    <row r="81" spans="1:4" s="2" customFormat="1" ht="15">
      <c r="A81" s="15" t="s">
        <v>50</v>
      </c>
      <c r="B81" s="113" t="s">
        <v>99</v>
      </c>
      <c r="C81" s="113"/>
      <c r="D81" s="113"/>
    </row>
    <row r="82" spans="1:4" s="2" customFormat="1" ht="15">
      <c r="A82" s="15" t="s">
        <v>52</v>
      </c>
      <c r="B82" s="112" t="s">
        <v>100</v>
      </c>
      <c r="C82" s="112"/>
      <c r="D82" s="112"/>
    </row>
    <row r="83" spans="1:4" s="2" customFormat="1" ht="15">
      <c r="A83" s="15" t="s">
        <v>101</v>
      </c>
      <c r="B83" s="113" t="s">
        <v>102</v>
      </c>
      <c r="C83" s="12">
        <v>51626772.21</v>
      </c>
      <c r="D83" s="51">
        <v>51923664.39</v>
      </c>
    </row>
    <row r="84" spans="1:4" s="2" customFormat="1" ht="15">
      <c r="A84" s="15" t="s">
        <v>103</v>
      </c>
      <c r="B84" s="113" t="s">
        <v>104</v>
      </c>
      <c r="C84" s="12">
        <v>258047190.30999997</v>
      </c>
      <c r="D84" s="52">
        <v>493022285.5446667</v>
      </c>
    </row>
    <row r="85" spans="1:4" s="2" customFormat="1" ht="15">
      <c r="A85" s="15" t="s">
        <v>105</v>
      </c>
      <c r="B85" s="112" t="s">
        <v>106</v>
      </c>
      <c r="C85" s="7">
        <v>560372504.6800001</v>
      </c>
      <c r="D85" s="53">
        <v>246511142.77233332</v>
      </c>
    </row>
    <row r="86" spans="1:4" s="2" customFormat="1" ht="15">
      <c r="A86" s="15" t="s">
        <v>34</v>
      </c>
      <c r="B86" s="113" t="s">
        <v>107</v>
      </c>
      <c r="C86" s="13"/>
      <c r="D86" s="13"/>
    </row>
    <row r="87" spans="1:4" s="2" customFormat="1" ht="28.5">
      <c r="A87" s="15" t="s">
        <v>108</v>
      </c>
      <c r="B87" s="112" t="s">
        <v>109</v>
      </c>
      <c r="C87" s="54"/>
      <c r="D87" s="54"/>
    </row>
    <row r="88" spans="1:4" s="2" customFormat="1" ht="15">
      <c r="A88" s="114">
        <v>2</v>
      </c>
      <c r="B88" s="5" t="s">
        <v>110</v>
      </c>
      <c r="C88" s="123">
        <f>C93</f>
        <v>3001497293.48</v>
      </c>
      <c r="D88" s="123">
        <f>D93</f>
        <v>1646449753.467</v>
      </c>
    </row>
    <row r="89" spans="1:4" s="2" customFormat="1" ht="15">
      <c r="A89" s="15" t="s">
        <v>50</v>
      </c>
      <c r="B89" s="113" t="s">
        <v>99</v>
      </c>
      <c r="C89" s="13"/>
      <c r="D89" s="13"/>
    </row>
    <row r="90" spans="1:4" s="2" customFormat="1" ht="15">
      <c r="A90" s="15" t="s">
        <v>52</v>
      </c>
      <c r="B90" s="112" t="s">
        <v>100</v>
      </c>
      <c r="C90" s="54"/>
      <c r="D90" s="54"/>
    </row>
    <row r="91" spans="1:4" s="2" customFormat="1" ht="15">
      <c r="A91" s="15" t="s">
        <v>101</v>
      </c>
      <c r="B91" s="113" t="s">
        <v>102</v>
      </c>
      <c r="C91" s="13"/>
      <c r="D91" s="13"/>
    </row>
    <row r="92" spans="1:4" s="2" customFormat="1" ht="15">
      <c r="A92" s="15" t="s">
        <v>103</v>
      </c>
      <c r="B92" s="113" t="s">
        <v>104</v>
      </c>
      <c r="C92" s="13"/>
      <c r="D92" s="13"/>
    </row>
    <row r="93" spans="1:4" s="2" customFormat="1" ht="15">
      <c r="A93" s="15" t="s">
        <v>105</v>
      </c>
      <c r="B93" s="112" t="s">
        <v>106</v>
      </c>
      <c r="C93" s="7">
        <v>3001497293.48</v>
      </c>
      <c r="D93" s="7">
        <v>1646449753.467</v>
      </c>
    </row>
    <row r="94" spans="1:4" s="2" customFormat="1" ht="15">
      <c r="A94" s="15" t="s">
        <v>34</v>
      </c>
      <c r="B94" s="113" t="s">
        <v>107</v>
      </c>
      <c r="C94" s="13"/>
      <c r="D94" s="13"/>
    </row>
    <row r="95" spans="1:4" s="2" customFormat="1" ht="28.5">
      <c r="A95" s="15" t="s">
        <v>108</v>
      </c>
      <c r="B95" s="113" t="s">
        <v>109</v>
      </c>
      <c r="C95" s="13"/>
      <c r="D95" s="13"/>
    </row>
    <row r="96" spans="2:5" s="2" customFormat="1" ht="15">
      <c r="B96" s="118" t="s">
        <v>117</v>
      </c>
      <c r="C96" s="56">
        <f>C88+C80</f>
        <v>3871543760.6800003</v>
      </c>
      <c r="D96" s="56">
        <f>D88+D80</f>
        <v>2437906846.174</v>
      </c>
      <c r="E96" s="55"/>
    </row>
    <row r="97" s="2" customFormat="1" ht="6.75" customHeight="1"/>
    <row r="98" spans="1:2" s="2" customFormat="1" ht="18">
      <c r="A98" s="3" t="s">
        <v>232</v>
      </c>
      <c r="B98" s="4"/>
    </row>
    <row r="99" spans="1:9" s="90" customFormat="1" ht="15">
      <c r="A99" s="28"/>
      <c r="B99" s="79" t="s">
        <v>238</v>
      </c>
      <c r="C99" s="79" t="s">
        <v>111</v>
      </c>
      <c r="D99" s="79" t="s">
        <v>112</v>
      </c>
      <c r="E99" s="79" t="s">
        <v>113</v>
      </c>
      <c r="F99" s="79" t="s">
        <v>114</v>
      </c>
      <c r="G99" s="79" t="s">
        <v>115</v>
      </c>
      <c r="H99" s="79" t="s">
        <v>116</v>
      </c>
      <c r="I99" s="79" t="s">
        <v>117</v>
      </c>
    </row>
    <row r="100" spans="1:10" s="2" customFormat="1" ht="15">
      <c r="A100" s="59" t="s">
        <v>230</v>
      </c>
      <c r="B100" s="159">
        <v>1204734179.46</v>
      </c>
      <c r="C100" s="25"/>
      <c r="D100" s="25"/>
      <c r="E100" s="25"/>
      <c r="F100" s="25"/>
      <c r="G100" s="25"/>
      <c r="H100" s="25"/>
      <c r="I100" s="29">
        <f aca="true" t="shared" si="0" ref="I100:I105">SUM(B100:H100)</f>
        <v>1204734179.46</v>
      </c>
      <c r="J100" s="45"/>
    </row>
    <row r="101" spans="1:9" s="2" customFormat="1" ht="25.5">
      <c r="A101" s="59" t="s">
        <v>231</v>
      </c>
      <c r="B101" s="113"/>
      <c r="C101" s="113"/>
      <c r="D101" s="113"/>
      <c r="E101" s="113"/>
      <c r="F101" s="113"/>
      <c r="G101" s="113"/>
      <c r="H101" s="25">
        <v>40000000</v>
      </c>
      <c r="I101" s="29">
        <f t="shared" si="0"/>
        <v>40000000</v>
      </c>
    </row>
    <row r="102" spans="1:9" s="2" customFormat="1" ht="25.5">
      <c r="A102" s="59" t="s">
        <v>118</v>
      </c>
      <c r="B102" s="113"/>
      <c r="C102" s="113"/>
      <c r="D102" s="113"/>
      <c r="E102" s="113"/>
      <c r="F102" s="113"/>
      <c r="G102" s="113"/>
      <c r="H102" s="25">
        <v>7500000</v>
      </c>
      <c r="I102" s="29">
        <f t="shared" si="0"/>
        <v>7500000</v>
      </c>
    </row>
    <row r="103" spans="1:9" s="2" customFormat="1" ht="38.25">
      <c r="A103" s="59" t="s">
        <v>119</v>
      </c>
      <c r="B103" s="113"/>
      <c r="C103" s="113"/>
      <c r="D103" s="113"/>
      <c r="E103" s="113"/>
      <c r="F103" s="113"/>
      <c r="G103" s="113"/>
      <c r="H103" s="113"/>
      <c r="I103" s="29">
        <f t="shared" si="0"/>
        <v>0</v>
      </c>
    </row>
    <row r="104" spans="1:9" s="2" customFormat="1" ht="15" customHeight="1">
      <c r="A104" s="59" t="s">
        <v>120</v>
      </c>
      <c r="B104" s="29">
        <v>431870</v>
      </c>
      <c r="C104" s="29">
        <v>1596455972.9500003</v>
      </c>
      <c r="D104" s="29">
        <v>230665111.25999993</v>
      </c>
      <c r="E104" s="25">
        <v>200919888.57999998</v>
      </c>
      <c r="F104" s="25">
        <v>546170343.8000001</v>
      </c>
      <c r="G104" s="66"/>
      <c r="H104" s="25">
        <v>1287360035.6999993</v>
      </c>
      <c r="I104" s="29">
        <f t="shared" si="0"/>
        <v>3862003222.2899995</v>
      </c>
    </row>
    <row r="105" spans="1:9" s="2" customFormat="1" ht="15">
      <c r="A105" s="59" t="s">
        <v>121</v>
      </c>
      <c r="B105" s="113"/>
      <c r="C105" s="25"/>
      <c r="D105" s="25">
        <v>452277547.81</v>
      </c>
      <c r="E105" s="25">
        <v>200000000</v>
      </c>
      <c r="F105" s="25"/>
      <c r="G105" s="25"/>
      <c r="H105" s="25">
        <v>61466729.09000001</v>
      </c>
      <c r="I105" s="29">
        <f t="shared" si="0"/>
        <v>713744276.9</v>
      </c>
    </row>
    <row r="106" spans="1:9" s="2" customFormat="1" ht="15">
      <c r="A106" s="60" t="s">
        <v>122</v>
      </c>
      <c r="B106" s="113"/>
      <c r="C106" s="27">
        <f aca="true" t="shared" si="1" ref="C106:I106">SUM(C100:C105)</f>
        <v>1596455972.9500003</v>
      </c>
      <c r="D106" s="27">
        <f t="shared" si="1"/>
        <v>682942659.0699999</v>
      </c>
      <c r="E106" s="27">
        <f t="shared" si="1"/>
        <v>400919888.58</v>
      </c>
      <c r="F106" s="27">
        <f t="shared" si="1"/>
        <v>546170343.8000001</v>
      </c>
      <c r="G106" s="27">
        <f t="shared" si="1"/>
        <v>0</v>
      </c>
      <c r="H106" s="27">
        <f t="shared" si="1"/>
        <v>1396326764.7899992</v>
      </c>
      <c r="I106" s="27">
        <f t="shared" si="1"/>
        <v>5827981678.65</v>
      </c>
    </row>
    <row r="107" spans="1:9" s="2" customFormat="1" ht="18" customHeight="1">
      <c r="A107" s="59" t="s">
        <v>123</v>
      </c>
      <c r="B107" s="113"/>
      <c r="C107" s="113"/>
      <c r="D107" s="113"/>
      <c r="E107" s="113"/>
      <c r="F107" s="113"/>
      <c r="G107" s="113"/>
      <c r="H107" s="113"/>
      <c r="I107" s="86">
        <f aca="true" t="shared" si="2" ref="I107:I112">SUM(B107:H107)</f>
        <v>0</v>
      </c>
    </row>
    <row r="108" spans="1:9" s="2" customFormat="1" ht="25.5">
      <c r="A108" s="59" t="s">
        <v>124</v>
      </c>
      <c r="B108" s="25">
        <v>790818758.1700002</v>
      </c>
      <c r="C108" s="25"/>
      <c r="D108" s="113"/>
      <c r="E108" s="113"/>
      <c r="F108" s="113"/>
      <c r="G108" s="113"/>
      <c r="H108" s="113"/>
      <c r="I108" s="86">
        <f t="shared" si="2"/>
        <v>790818758.1700002</v>
      </c>
    </row>
    <row r="109" spans="1:10" s="2" customFormat="1" ht="13.5" customHeight="1">
      <c r="A109" s="59" t="s">
        <v>125</v>
      </c>
      <c r="B109" s="25">
        <v>868644729.4699997</v>
      </c>
      <c r="C109" s="25"/>
      <c r="D109" s="113"/>
      <c r="E109" s="113"/>
      <c r="F109" s="113"/>
      <c r="G109" s="113"/>
      <c r="H109" s="113"/>
      <c r="I109" s="86">
        <f t="shared" si="2"/>
        <v>868644729.4699997</v>
      </c>
      <c r="J109" s="45"/>
    </row>
    <row r="110" spans="1:10" s="2" customFormat="1" ht="15">
      <c r="A110" s="59" t="s">
        <v>126</v>
      </c>
      <c r="B110" s="113"/>
      <c r="C110" s="25">
        <v>970237989.4399999</v>
      </c>
      <c r="D110" s="25">
        <v>476465104.59000003</v>
      </c>
      <c r="E110" s="25">
        <v>308821958.03000003</v>
      </c>
      <c r="F110" s="25">
        <v>467446245.98999995</v>
      </c>
      <c r="G110" s="25">
        <v>748914761.1400002</v>
      </c>
      <c r="H110" s="25">
        <v>200283995.185485</v>
      </c>
      <c r="I110" s="86">
        <f t="shared" si="2"/>
        <v>3172170054.375485</v>
      </c>
      <c r="J110" s="45"/>
    </row>
    <row r="111" spans="1:9" s="2" customFormat="1" ht="38.25">
      <c r="A111" s="59" t="s">
        <v>127</v>
      </c>
      <c r="B111" s="113"/>
      <c r="C111" s="113"/>
      <c r="D111" s="113"/>
      <c r="E111" s="113"/>
      <c r="F111" s="113"/>
      <c r="G111" s="113"/>
      <c r="H111" s="25">
        <v>150000000</v>
      </c>
      <c r="I111" s="86">
        <f t="shared" si="2"/>
        <v>150000000</v>
      </c>
    </row>
    <row r="112" spans="1:10" s="2" customFormat="1" ht="15">
      <c r="A112" s="59" t="s">
        <v>244</v>
      </c>
      <c r="B112" s="113"/>
      <c r="C112" s="63">
        <v>36768297.16644999</v>
      </c>
      <c r="D112" s="63">
        <v>123804185.12</v>
      </c>
      <c r="E112" s="63"/>
      <c r="F112" s="63">
        <v>164215153.0960647</v>
      </c>
      <c r="G112" s="63">
        <v>221560501.25199997</v>
      </c>
      <c r="H112" s="63">
        <v>300000000</v>
      </c>
      <c r="I112" s="86">
        <f t="shared" si="2"/>
        <v>846348136.6345147</v>
      </c>
      <c r="J112" s="45"/>
    </row>
    <row r="113" spans="1:9" s="2" customFormat="1" ht="15">
      <c r="A113" s="118" t="s">
        <v>122</v>
      </c>
      <c r="B113" s="113"/>
      <c r="C113" s="87">
        <f>SUM(C107:C112)</f>
        <v>1007006286.60645</v>
      </c>
      <c r="D113" s="87">
        <f aca="true" t="shared" si="3" ref="D113:I113">SUM(D107:D112)</f>
        <v>600269289.71</v>
      </c>
      <c r="E113" s="87">
        <f t="shared" si="3"/>
        <v>308821958.03000003</v>
      </c>
      <c r="F113" s="87">
        <f t="shared" si="3"/>
        <v>631661399.0860646</v>
      </c>
      <c r="G113" s="87">
        <f t="shared" si="3"/>
        <v>970475262.3920002</v>
      </c>
      <c r="H113" s="87">
        <f t="shared" si="3"/>
        <v>650283995.185485</v>
      </c>
      <c r="I113" s="87">
        <f t="shared" si="3"/>
        <v>5827981678.65</v>
      </c>
    </row>
    <row r="114" spans="1:9" s="2" customFormat="1" ht="28.5">
      <c r="A114" s="118" t="s">
        <v>241</v>
      </c>
      <c r="B114" s="113"/>
      <c r="C114" s="88">
        <v>0.5642928520034491</v>
      </c>
      <c r="D114" s="88">
        <v>2.7140214788684975</v>
      </c>
      <c r="E114" s="88">
        <v>0.29058794298665513</v>
      </c>
      <c r="F114" s="88">
        <v>0.35513363551706184</v>
      </c>
      <c r="G114" s="88">
        <v>0.9627886018515579</v>
      </c>
      <c r="H114" s="88">
        <v>1.5462335310613702</v>
      </c>
      <c r="I114" s="89">
        <v>1</v>
      </c>
    </row>
    <row r="115" spans="1:9" s="2" customFormat="1" ht="57">
      <c r="A115" s="118" t="s">
        <v>242</v>
      </c>
      <c r="B115" s="113"/>
      <c r="C115" s="88">
        <v>-942035141.1568542</v>
      </c>
      <c r="D115" s="88">
        <v>934265330.211</v>
      </c>
      <c r="E115" s="88">
        <v>-446875386.0399999</v>
      </c>
      <c r="F115" s="88">
        <v>-113082576.31000005</v>
      </c>
      <c r="G115" s="88">
        <v>-12491880.974646747</v>
      </c>
      <c r="H115" s="88">
        <v>580219654.2705005</v>
      </c>
      <c r="I115" s="89">
        <v>0</v>
      </c>
    </row>
    <row r="116" spans="1:9" s="2" customFormat="1" ht="42.75">
      <c r="A116" s="5" t="s">
        <v>243</v>
      </c>
      <c r="B116" s="113"/>
      <c r="C116" s="88">
        <v>-942035141.1568542</v>
      </c>
      <c r="D116" s="88">
        <v>-7769810.945854187</v>
      </c>
      <c r="E116" s="88">
        <v>-454645196.9858541</v>
      </c>
      <c r="F116" s="88">
        <v>-567727773.2958541</v>
      </c>
      <c r="G116" s="88">
        <v>-580219654.2705009</v>
      </c>
      <c r="H116" s="88">
        <v>0</v>
      </c>
      <c r="I116" s="89"/>
    </row>
    <row r="117" s="2" customFormat="1" ht="6.75" customHeight="1"/>
    <row r="118" spans="1:5" s="2" customFormat="1" ht="17.25" customHeight="1">
      <c r="A118" s="91" t="s">
        <v>233</v>
      </c>
      <c r="B118" s="91"/>
      <c r="C118" s="91"/>
      <c r="D118" s="91"/>
      <c r="E118" s="91"/>
    </row>
    <row r="119" spans="1:9" s="2" customFormat="1" ht="15">
      <c r="A119" s="58"/>
      <c r="B119" s="116" t="s">
        <v>238</v>
      </c>
      <c r="C119" s="116" t="s">
        <v>111</v>
      </c>
      <c r="D119" s="116" t="s">
        <v>112</v>
      </c>
      <c r="E119" s="116" t="s">
        <v>113</v>
      </c>
      <c r="F119" s="116" t="s">
        <v>114</v>
      </c>
      <c r="G119" s="116" t="s">
        <v>115</v>
      </c>
      <c r="H119" s="116" t="s">
        <v>116</v>
      </c>
      <c r="I119" s="116" t="s">
        <v>117</v>
      </c>
    </row>
    <row r="120" spans="1:9" s="2" customFormat="1" ht="15">
      <c r="A120" s="59" t="s">
        <v>230</v>
      </c>
      <c r="B120" s="113"/>
      <c r="C120" s="25">
        <v>1010229323.5699999</v>
      </c>
      <c r="D120" s="25">
        <v>1322135534.75</v>
      </c>
      <c r="E120" s="25">
        <v>0</v>
      </c>
      <c r="F120" s="25"/>
      <c r="G120" s="25"/>
      <c r="H120" s="25">
        <v>47500000</v>
      </c>
      <c r="I120" s="25">
        <f aca="true" t="shared" si="4" ref="I120:I125">SUM(B120:H120)</f>
        <v>2379864858.3199997</v>
      </c>
    </row>
    <row r="121" spans="1:9" s="2" customFormat="1" ht="25.5">
      <c r="A121" s="59" t="s">
        <v>231</v>
      </c>
      <c r="B121" s="65"/>
      <c r="C121" s="65"/>
      <c r="D121" s="65"/>
      <c r="E121" s="65"/>
      <c r="F121" s="65"/>
      <c r="G121" s="65"/>
      <c r="H121" s="63">
        <v>40000000</v>
      </c>
      <c r="I121" s="25">
        <f t="shared" si="4"/>
        <v>40000000</v>
      </c>
    </row>
    <row r="122" spans="1:9" s="2" customFormat="1" ht="25.5">
      <c r="A122" s="59" t="s">
        <v>118</v>
      </c>
      <c r="B122" s="113"/>
      <c r="C122" s="113"/>
      <c r="D122" s="113"/>
      <c r="E122" s="113"/>
      <c r="F122" s="113"/>
      <c r="G122" s="113"/>
      <c r="H122" s="29">
        <v>7500000</v>
      </c>
      <c r="I122" s="25">
        <f t="shared" si="4"/>
        <v>7500000</v>
      </c>
    </row>
    <row r="123" spans="1:9" s="2" customFormat="1" ht="38.25">
      <c r="A123" s="59" t="s">
        <v>119</v>
      </c>
      <c r="B123" s="113"/>
      <c r="C123" s="113"/>
      <c r="D123" s="113"/>
      <c r="E123" s="113"/>
      <c r="F123" s="113"/>
      <c r="G123" s="113"/>
      <c r="H123" s="25"/>
      <c r="I123" s="25">
        <f t="shared" si="4"/>
        <v>0</v>
      </c>
    </row>
    <row r="124" spans="1:9" s="2" customFormat="1" ht="18" customHeight="1">
      <c r="A124" s="59" t="s">
        <v>120</v>
      </c>
      <c r="B124" s="113"/>
      <c r="C124" s="25">
        <v>169756385.00935</v>
      </c>
      <c r="D124" s="29">
        <v>153466291.2609999</v>
      </c>
      <c r="E124" s="29">
        <v>183048198.74000007</v>
      </c>
      <c r="F124" s="29">
        <v>62275579.32999997</v>
      </c>
      <c r="G124" s="29">
        <v>178886534.42049995</v>
      </c>
      <c r="H124" s="29">
        <v>1522574329.1500006</v>
      </c>
      <c r="I124" s="25">
        <f t="shared" si="4"/>
        <v>2270007317.9108505</v>
      </c>
    </row>
    <row r="125" spans="1:9" s="2" customFormat="1" ht="15">
      <c r="A125" s="59" t="s">
        <v>121</v>
      </c>
      <c r="B125" s="113"/>
      <c r="C125" s="25">
        <v>16484882.83</v>
      </c>
      <c r="D125" s="25">
        <v>3735629.45</v>
      </c>
      <c r="E125" s="25">
        <v>0</v>
      </c>
      <c r="F125" s="25">
        <v>0</v>
      </c>
      <c r="G125" s="25">
        <v>0</v>
      </c>
      <c r="H125" s="25">
        <v>24864360.160500005</v>
      </c>
      <c r="I125" s="25">
        <f t="shared" si="4"/>
        <v>45084872.440500006</v>
      </c>
    </row>
    <row r="126" spans="1:9" s="2" customFormat="1" ht="15">
      <c r="A126" s="60" t="s">
        <v>122</v>
      </c>
      <c r="B126" s="113"/>
      <c r="C126" s="27">
        <f>SUM(C120:C125)</f>
        <v>1196470591.40935</v>
      </c>
      <c r="D126" s="27">
        <f aca="true" t="shared" si="5" ref="D126:I126">SUM(D120:D125)</f>
        <v>1479337455.461</v>
      </c>
      <c r="E126" s="27">
        <f t="shared" si="5"/>
        <v>183048198.74000007</v>
      </c>
      <c r="F126" s="27">
        <f t="shared" si="5"/>
        <v>62275579.32999997</v>
      </c>
      <c r="G126" s="27">
        <f t="shared" si="5"/>
        <v>178886534.42049995</v>
      </c>
      <c r="H126" s="27">
        <f t="shared" si="5"/>
        <v>1642438689.3105006</v>
      </c>
      <c r="I126" s="27">
        <f t="shared" si="5"/>
        <v>4742457048.6713505</v>
      </c>
    </row>
    <row r="127" spans="1:9" s="2" customFormat="1" ht="25.5">
      <c r="A127" s="59" t="s">
        <v>123</v>
      </c>
      <c r="B127" s="113"/>
      <c r="C127" s="113"/>
      <c r="D127" s="113"/>
      <c r="E127" s="113"/>
      <c r="F127" s="113"/>
      <c r="G127" s="113"/>
      <c r="H127" s="113"/>
      <c r="I127" s="25">
        <f aca="true" t="shared" si="6" ref="I127:I132">SUM(C127:H127)</f>
        <v>0</v>
      </c>
    </row>
    <row r="128" spans="1:9" s="2" customFormat="1" ht="25.5">
      <c r="A128" s="59" t="s">
        <v>124</v>
      </c>
      <c r="B128" s="25">
        <v>385414930.343</v>
      </c>
      <c r="C128" s="25"/>
      <c r="D128" s="113"/>
      <c r="E128" s="113"/>
      <c r="F128" s="113"/>
      <c r="G128" s="113"/>
      <c r="H128" s="113"/>
      <c r="I128" s="25">
        <f>SUM(B128:H128)</f>
        <v>385414930.343</v>
      </c>
    </row>
    <row r="129" spans="1:9" s="2" customFormat="1" ht="25.5">
      <c r="A129" s="59" t="s">
        <v>125</v>
      </c>
      <c r="B129" s="25">
        <v>575523899.02</v>
      </c>
      <c r="C129" s="25"/>
      <c r="D129" s="113"/>
      <c r="E129" s="113"/>
      <c r="F129" s="113"/>
      <c r="G129" s="113"/>
      <c r="H129" s="113"/>
      <c r="I129" s="25">
        <f>SUM(B129:H129)</f>
        <v>575523899.02</v>
      </c>
    </row>
    <row r="130" spans="1:9" s="2" customFormat="1" ht="15">
      <c r="A130" s="59" t="s">
        <v>126</v>
      </c>
      <c r="B130" s="113"/>
      <c r="C130" s="25">
        <v>906391458.51</v>
      </c>
      <c r="D130" s="25">
        <v>445527323.30999994</v>
      </c>
      <c r="E130" s="25">
        <v>629923584.78</v>
      </c>
      <c r="F130" s="25">
        <v>175358155.64000002</v>
      </c>
      <c r="G130" s="25">
        <v>184019401.40999997</v>
      </c>
      <c r="H130" s="25">
        <v>612219035.0400001</v>
      </c>
      <c r="I130" s="25">
        <f t="shared" si="6"/>
        <v>2953438958.6899996</v>
      </c>
    </row>
    <row r="131" spans="1:9" s="2" customFormat="1" ht="38.25">
      <c r="A131" s="59" t="s">
        <v>127</v>
      </c>
      <c r="B131" s="113"/>
      <c r="C131" s="62"/>
      <c r="D131" s="62"/>
      <c r="E131" s="62"/>
      <c r="F131" s="62"/>
      <c r="G131" s="62"/>
      <c r="H131" s="64">
        <v>150000000</v>
      </c>
      <c r="I131" s="25">
        <f t="shared" si="6"/>
        <v>150000000</v>
      </c>
    </row>
    <row r="132" spans="1:9" s="2" customFormat="1" ht="25.5">
      <c r="A132" s="59" t="s">
        <v>145</v>
      </c>
      <c r="B132" s="113"/>
      <c r="C132" s="63">
        <v>126853467.29970393</v>
      </c>
      <c r="D132" s="63">
        <v>99544801.94</v>
      </c>
      <c r="E132" s="63">
        <v>0</v>
      </c>
      <c r="F132" s="65">
        <v>0</v>
      </c>
      <c r="G132" s="63">
        <v>151680991.37864685</v>
      </c>
      <c r="H132" s="63">
        <v>300000000</v>
      </c>
      <c r="I132" s="25">
        <f t="shared" si="6"/>
        <v>678079260.6183507</v>
      </c>
    </row>
    <row r="133" spans="1:10" s="2" customFormat="1" ht="15">
      <c r="A133" s="118" t="s">
        <v>122</v>
      </c>
      <c r="B133" s="113"/>
      <c r="C133" s="61">
        <f>SUM(C127:C132)</f>
        <v>1033244925.809704</v>
      </c>
      <c r="D133" s="61">
        <f aca="true" t="shared" si="7" ref="D133:I133">SUM(D127:D132)</f>
        <v>545072125.25</v>
      </c>
      <c r="E133" s="61">
        <f t="shared" si="7"/>
        <v>629923584.78</v>
      </c>
      <c r="F133" s="61">
        <f t="shared" si="7"/>
        <v>175358155.64000002</v>
      </c>
      <c r="G133" s="61">
        <f t="shared" si="7"/>
        <v>335700392.7886468</v>
      </c>
      <c r="H133" s="61">
        <f t="shared" si="7"/>
        <v>1062219035.0400001</v>
      </c>
      <c r="I133" s="61">
        <f t="shared" si="7"/>
        <v>4742457048.6713505</v>
      </c>
      <c r="J133" s="45"/>
    </row>
    <row r="134" spans="1:9" s="2" customFormat="1" ht="28.5">
      <c r="A134" s="118" t="s">
        <v>245</v>
      </c>
      <c r="B134" s="65"/>
      <c r="C134" s="63">
        <v>0.9976489185025835</v>
      </c>
      <c r="D134" s="63">
        <v>1.5414134345340897</v>
      </c>
      <c r="E134" s="63">
        <v>0.22923294429196386</v>
      </c>
      <c r="F134" s="63">
        <v>0.5355728738015971</v>
      </c>
      <c r="G134" s="63">
        <v>0.45986898740688026</v>
      </c>
      <c r="H134" s="63">
        <v>1.3342739642029757</v>
      </c>
      <c r="I134" s="63">
        <v>1</v>
      </c>
    </row>
    <row r="135" spans="1:9" s="2" customFormat="1" ht="57">
      <c r="A135" s="118" t="s">
        <v>246</v>
      </c>
      <c r="B135" s="65"/>
      <c r="C135" s="63">
        <v>-4473575.089999676</v>
      </c>
      <c r="D135" s="63">
        <v>553083320.6199999</v>
      </c>
      <c r="E135" s="63">
        <v>-420105829.55999994</v>
      </c>
      <c r="F135" s="63">
        <v>-79238388.08000003</v>
      </c>
      <c r="G135" s="63">
        <v>-390854511.7299994</v>
      </c>
      <c r="H135" s="63">
        <v>341588983.8399987</v>
      </c>
      <c r="I135" s="63">
        <v>0</v>
      </c>
    </row>
    <row r="136" spans="1:9" s="2" customFormat="1" ht="42.75">
      <c r="A136" s="5" t="s">
        <v>247</v>
      </c>
      <c r="B136" s="65"/>
      <c r="C136" s="63">
        <v>-4473575.089999676</v>
      </c>
      <c r="D136" s="63">
        <v>548609745.5300002</v>
      </c>
      <c r="E136" s="63">
        <v>128503915.97000027</v>
      </c>
      <c r="F136" s="63">
        <v>49265527.89000024</v>
      </c>
      <c r="G136" s="63">
        <v>-341588983.8399992</v>
      </c>
      <c r="H136" s="63">
        <v>-4.76837158203125E-07</v>
      </c>
      <c r="I136" s="63"/>
    </row>
    <row r="137" spans="1:9" s="2" customFormat="1" ht="13.5" customHeight="1">
      <c r="A137" s="124"/>
      <c r="B137" s="125"/>
      <c r="C137" s="126"/>
      <c r="D137" s="126"/>
      <c r="E137" s="126"/>
      <c r="F137" s="127"/>
      <c r="G137" s="127"/>
      <c r="H137" s="127"/>
      <c r="I137" s="127"/>
    </row>
    <row r="138" spans="1:5" s="2" customFormat="1" ht="16.5" customHeight="1">
      <c r="A138" s="128" t="s">
        <v>266</v>
      </c>
      <c r="B138" s="128"/>
      <c r="C138" s="128"/>
      <c r="D138" s="128"/>
      <c r="E138" s="129"/>
    </row>
    <row r="139" spans="1:7" s="2" customFormat="1" ht="51">
      <c r="A139" s="60" t="s">
        <v>265</v>
      </c>
      <c r="B139" s="164" t="s">
        <v>129</v>
      </c>
      <c r="C139" s="165"/>
      <c r="D139" s="165"/>
      <c r="E139" s="166"/>
      <c r="F139" s="18" t="s">
        <v>130</v>
      </c>
      <c r="G139" s="117" t="s">
        <v>131</v>
      </c>
    </row>
    <row r="140" spans="1:7" s="2" customFormat="1" ht="29.25" customHeight="1">
      <c r="A140" s="118" t="s">
        <v>42</v>
      </c>
      <c r="B140" s="114" t="s">
        <v>132</v>
      </c>
      <c r="C140" s="114" t="s">
        <v>133</v>
      </c>
      <c r="D140" s="114" t="s">
        <v>134</v>
      </c>
      <c r="E140" s="114" t="s">
        <v>135</v>
      </c>
      <c r="F140" s="113"/>
      <c r="G140" s="113"/>
    </row>
    <row r="141" spans="1:7" s="2" customFormat="1" ht="27" customHeight="1">
      <c r="A141" s="113" t="s">
        <v>136</v>
      </c>
      <c r="B141" s="25">
        <v>1204734179.46</v>
      </c>
      <c r="C141" s="113"/>
      <c r="D141" s="113"/>
      <c r="E141" s="25"/>
      <c r="F141" s="66"/>
      <c r="G141" s="66">
        <f>SUM(B141:F141)</f>
        <v>1204734179.46</v>
      </c>
    </row>
    <row r="142" spans="1:7" s="2" customFormat="1" ht="15" customHeight="1">
      <c r="A142" s="112" t="s">
        <v>137</v>
      </c>
      <c r="B142" s="113"/>
      <c r="C142" s="113"/>
      <c r="D142" s="113"/>
      <c r="E142" s="113"/>
      <c r="F142" s="113"/>
      <c r="G142" s="66">
        <f>SUM(B142:F142)</f>
        <v>0</v>
      </c>
    </row>
    <row r="143" spans="1:7" s="2" customFormat="1" ht="28.5">
      <c r="A143" s="112" t="s">
        <v>138</v>
      </c>
      <c r="B143" s="25">
        <v>1827552954.2100003</v>
      </c>
      <c r="C143" s="25">
        <v>200919888.57999998</v>
      </c>
      <c r="D143" s="25">
        <v>546170343.8000001</v>
      </c>
      <c r="E143" s="25">
        <v>1287360035.6999993</v>
      </c>
      <c r="F143" s="113"/>
      <c r="G143" s="66">
        <f>SUM(B143:F143)</f>
        <v>3862003222.2899995</v>
      </c>
    </row>
    <row r="144" spans="1:7" s="2" customFormat="1" ht="28.5">
      <c r="A144" s="112" t="s">
        <v>139</v>
      </c>
      <c r="B144" s="67"/>
      <c r="C144" s="113"/>
      <c r="D144" s="113"/>
      <c r="E144" s="25">
        <v>47500000</v>
      </c>
      <c r="F144" s="113"/>
      <c r="G144" s="66">
        <f>SUM(B144:F144)</f>
        <v>47500000</v>
      </c>
    </row>
    <row r="145" spans="1:7" s="2" customFormat="1" ht="15">
      <c r="A145" s="113" t="s">
        <v>140</v>
      </c>
      <c r="B145" s="66">
        <v>452277547.81</v>
      </c>
      <c r="C145" s="29">
        <v>200000000</v>
      </c>
      <c r="D145" s="113"/>
      <c r="E145" s="29">
        <v>61466729.09000001</v>
      </c>
      <c r="F145" s="25"/>
      <c r="G145" s="66">
        <f>SUM(B145:F145)</f>
        <v>713744276.9</v>
      </c>
    </row>
    <row r="146" spans="1:7" s="2" customFormat="1" ht="42.75">
      <c r="A146" s="118" t="s">
        <v>141</v>
      </c>
      <c r="B146" s="92">
        <f aca="true" t="shared" si="8" ref="B146:G146">SUM(B141:B145)</f>
        <v>3484564681.48</v>
      </c>
      <c r="C146" s="92">
        <f t="shared" si="8"/>
        <v>400919888.58</v>
      </c>
      <c r="D146" s="92">
        <f t="shared" si="8"/>
        <v>546170343.8000001</v>
      </c>
      <c r="E146" s="92">
        <f t="shared" si="8"/>
        <v>1396326764.7899992</v>
      </c>
      <c r="F146" s="92">
        <f t="shared" si="8"/>
        <v>0</v>
      </c>
      <c r="G146" s="92">
        <f t="shared" si="8"/>
        <v>5827981678.65</v>
      </c>
    </row>
    <row r="147" spans="1:7" s="2" customFormat="1" ht="15">
      <c r="A147" s="167" t="s">
        <v>142</v>
      </c>
      <c r="B147" s="167"/>
      <c r="C147" s="167"/>
      <c r="D147" s="167"/>
      <c r="E147" s="167"/>
      <c r="F147" s="167"/>
      <c r="G147" s="167"/>
    </row>
    <row r="148" spans="1:7" s="2" customFormat="1" ht="15">
      <c r="A148" s="112" t="s">
        <v>143</v>
      </c>
      <c r="B148" s="25">
        <v>1838882718.9099996</v>
      </c>
      <c r="C148" s="25">
        <v>785287062.6200001</v>
      </c>
      <c r="D148" s="25">
        <v>1216361007.13</v>
      </c>
      <c r="E148" s="25">
        <v>200283995.185485</v>
      </c>
      <c r="F148" s="25">
        <v>790818758.1700002</v>
      </c>
      <c r="G148" s="66">
        <f>SUM(B148:F148)</f>
        <v>4831633542.015485</v>
      </c>
    </row>
    <row r="149" spans="1:7" s="2" customFormat="1" ht="15">
      <c r="A149" s="113" t="s">
        <v>144</v>
      </c>
      <c r="B149" s="113"/>
      <c r="C149" s="113"/>
      <c r="D149" s="113"/>
      <c r="E149" s="25">
        <v>150000000</v>
      </c>
      <c r="F149" s="25"/>
      <c r="G149" s="66">
        <f>SUM(B149:F149)</f>
        <v>150000000</v>
      </c>
    </row>
    <row r="150" spans="1:7" s="2" customFormat="1" ht="28.5">
      <c r="A150" s="113" t="s">
        <v>145</v>
      </c>
      <c r="B150" s="66">
        <v>160572482.28645</v>
      </c>
      <c r="C150" s="66">
        <v>164215153.0960647</v>
      </c>
      <c r="D150" s="66">
        <v>221560501.25199997</v>
      </c>
      <c r="E150" s="66">
        <f>H112</f>
        <v>300000000</v>
      </c>
      <c r="F150" s="29"/>
      <c r="G150" s="66">
        <f>SUM(B150:F150)</f>
        <v>846348136.6345147</v>
      </c>
    </row>
    <row r="151" spans="1:8" s="2" customFormat="1" ht="42.75">
      <c r="A151" s="118" t="s">
        <v>146</v>
      </c>
      <c r="B151" s="68">
        <f aca="true" t="shared" si="9" ref="B151:G151">SUM(B148:B150)</f>
        <v>1999455201.1964495</v>
      </c>
      <c r="C151" s="68">
        <f t="shared" si="9"/>
        <v>949502215.7160648</v>
      </c>
      <c r="D151" s="68">
        <f t="shared" si="9"/>
        <v>1437921508.382</v>
      </c>
      <c r="E151" s="68">
        <f t="shared" si="9"/>
        <v>650283995.185485</v>
      </c>
      <c r="F151" s="68">
        <f t="shared" si="9"/>
        <v>790818758.1700002</v>
      </c>
      <c r="G151" s="27">
        <f t="shared" si="9"/>
        <v>5827981678.65</v>
      </c>
      <c r="H151" s="45"/>
    </row>
    <row r="152" spans="1:7" s="2" customFormat="1" ht="42.75">
      <c r="A152" s="118" t="s">
        <v>147</v>
      </c>
      <c r="B152" s="68">
        <f aca="true" t="shared" si="10" ref="B152:G152">B146-B151</f>
        <v>1485109480.2835505</v>
      </c>
      <c r="C152" s="68">
        <f t="shared" si="10"/>
        <v>-548582327.1360648</v>
      </c>
      <c r="D152" s="68">
        <f t="shared" si="10"/>
        <v>-891751164.5819999</v>
      </c>
      <c r="E152" s="68">
        <f t="shared" si="10"/>
        <v>746042769.6045142</v>
      </c>
      <c r="F152" s="68">
        <f t="shared" si="10"/>
        <v>-790818758.1700002</v>
      </c>
      <c r="G152" s="68">
        <f t="shared" si="10"/>
        <v>0</v>
      </c>
    </row>
    <row r="153" s="2" customFormat="1" ht="15"/>
    <row r="154" spans="1:5" s="2" customFormat="1" ht="18">
      <c r="A154" s="91" t="s">
        <v>267</v>
      </c>
      <c r="B154" s="91"/>
      <c r="C154" s="91"/>
      <c r="D154" s="91"/>
      <c r="E154" s="91"/>
    </row>
    <row r="155" spans="1:7" s="2" customFormat="1" ht="51">
      <c r="A155" s="60" t="s">
        <v>235</v>
      </c>
      <c r="B155" s="164" t="s">
        <v>129</v>
      </c>
      <c r="C155" s="165"/>
      <c r="D155" s="165"/>
      <c r="E155" s="166"/>
      <c r="F155" s="18" t="s">
        <v>130</v>
      </c>
      <c r="G155" s="117" t="s">
        <v>131</v>
      </c>
    </row>
    <row r="156" spans="1:7" s="2" customFormat="1" ht="28.5">
      <c r="A156" s="118" t="s">
        <v>42</v>
      </c>
      <c r="B156" s="114" t="s">
        <v>132</v>
      </c>
      <c r="C156" s="114" t="s">
        <v>133</v>
      </c>
      <c r="D156" s="114" t="s">
        <v>134</v>
      </c>
      <c r="E156" s="114" t="s">
        <v>135</v>
      </c>
      <c r="F156" s="113"/>
      <c r="G156" s="113"/>
    </row>
    <row r="157" spans="1:8" s="2" customFormat="1" ht="28.5" customHeight="1">
      <c r="A157" s="113" t="s">
        <v>136</v>
      </c>
      <c r="B157" s="25">
        <v>2332364858.3199997</v>
      </c>
      <c r="C157" s="113"/>
      <c r="D157" s="113"/>
      <c r="E157" s="25">
        <v>47500000</v>
      </c>
      <c r="F157" s="113"/>
      <c r="G157" s="66">
        <f>SUM(B157:F157)</f>
        <v>2379864858.3199997</v>
      </c>
      <c r="H157" s="45"/>
    </row>
    <row r="158" spans="1:7" s="2" customFormat="1" ht="28.5">
      <c r="A158" s="112" t="s">
        <v>137</v>
      </c>
      <c r="B158" s="113"/>
      <c r="C158" s="113"/>
      <c r="D158" s="113"/>
      <c r="E158" s="113"/>
      <c r="F158" s="113"/>
      <c r="G158" s="66">
        <f>SUM(B158:F158)</f>
        <v>0</v>
      </c>
    </row>
    <row r="159" spans="1:7" s="2" customFormat="1" ht="28.5">
      <c r="A159" s="112" t="s">
        <v>138</v>
      </c>
      <c r="B159" s="25">
        <v>346800227.13999987</v>
      </c>
      <c r="C159" s="25">
        <v>183048198.74000007</v>
      </c>
      <c r="D159" s="25">
        <v>385484091.14400005</v>
      </c>
      <c r="E159" s="25">
        <v>1522574329.1500006</v>
      </c>
      <c r="F159" s="113"/>
      <c r="G159" s="66">
        <f>SUM(B159:F159)</f>
        <v>2437906846.1740007</v>
      </c>
    </row>
    <row r="160" spans="1:7" s="2" customFormat="1" ht="28.5">
      <c r="A160" s="112" t="s">
        <v>139</v>
      </c>
      <c r="B160" s="67"/>
      <c r="C160" s="113"/>
      <c r="D160" s="113"/>
      <c r="E160" s="25">
        <v>47500000</v>
      </c>
      <c r="F160" s="113"/>
      <c r="G160" s="66">
        <f>SUM(B160:F160)</f>
        <v>47500000</v>
      </c>
    </row>
    <row r="161" spans="1:7" s="2" customFormat="1" ht="15">
      <c r="A161" s="113" t="s">
        <v>140</v>
      </c>
      <c r="B161" s="113"/>
      <c r="C161" s="113"/>
      <c r="D161" s="113"/>
      <c r="E161" s="113"/>
      <c r="F161" s="25">
        <v>45084872.440500006</v>
      </c>
      <c r="G161" s="66">
        <f>SUM(B161:F161)</f>
        <v>45084872.440500006</v>
      </c>
    </row>
    <row r="162" spans="1:7" s="2" customFormat="1" ht="42.75">
      <c r="A162" s="118" t="s">
        <v>141</v>
      </c>
      <c r="B162" s="92">
        <f aca="true" t="shared" si="11" ref="B162:G162">SUM(B157:B161)</f>
        <v>2679165085.4599996</v>
      </c>
      <c r="C162" s="92">
        <f t="shared" si="11"/>
        <v>183048198.74000007</v>
      </c>
      <c r="D162" s="92">
        <f t="shared" si="11"/>
        <v>385484091.14400005</v>
      </c>
      <c r="E162" s="92">
        <f t="shared" si="11"/>
        <v>1617574329.1500006</v>
      </c>
      <c r="F162" s="92">
        <f t="shared" si="11"/>
        <v>45084872.440500006</v>
      </c>
      <c r="G162" s="92">
        <f t="shared" si="11"/>
        <v>4910356576.934501</v>
      </c>
    </row>
    <row r="163" spans="1:7" s="2" customFormat="1" ht="15">
      <c r="A163" s="167" t="s">
        <v>142</v>
      </c>
      <c r="B163" s="167"/>
      <c r="C163" s="167"/>
      <c r="D163" s="167"/>
      <c r="E163" s="167"/>
      <c r="F163" s="167"/>
      <c r="G163" s="167"/>
    </row>
    <row r="164" spans="1:7" s="2" customFormat="1" ht="15">
      <c r="A164" s="112" t="s">
        <v>143</v>
      </c>
      <c r="B164" s="25">
        <v>1927442680.84</v>
      </c>
      <c r="C164" s="25">
        <v>629923584.78</v>
      </c>
      <c r="D164" s="25">
        <v>359377557.04999995</v>
      </c>
      <c r="E164" s="25">
        <v>612219035.0400001</v>
      </c>
      <c r="F164" s="25">
        <v>385414930.343</v>
      </c>
      <c r="G164" s="66">
        <f>SUM(B164:F164)</f>
        <v>3914377788.053</v>
      </c>
    </row>
    <row r="165" spans="1:7" s="2" customFormat="1" ht="15">
      <c r="A165" s="113" t="s">
        <v>144</v>
      </c>
      <c r="B165" s="113"/>
      <c r="C165" s="113"/>
      <c r="D165" s="113"/>
      <c r="E165" s="25">
        <v>150000000</v>
      </c>
      <c r="F165" s="25"/>
      <c r="G165" s="66">
        <f>SUM(B165:F165)</f>
        <v>150000000</v>
      </c>
    </row>
    <row r="166" spans="1:7" s="2" customFormat="1" ht="28.5">
      <c r="A166" s="113" t="s">
        <v>145</v>
      </c>
      <c r="B166" s="113"/>
      <c r="C166" s="113"/>
      <c r="D166" s="113"/>
      <c r="E166" s="113"/>
      <c r="F166" s="25">
        <v>845978788.881501</v>
      </c>
      <c r="G166" s="66">
        <f>SUM(B166:F166)</f>
        <v>845978788.881501</v>
      </c>
    </row>
    <row r="167" spans="1:7" s="2" customFormat="1" ht="42.75">
      <c r="A167" s="118" t="s">
        <v>146</v>
      </c>
      <c r="B167" s="68">
        <f aca="true" t="shared" si="12" ref="B167:G167">SUM(B164:B166)</f>
        <v>1927442680.84</v>
      </c>
      <c r="C167" s="68">
        <f t="shared" si="12"/>
        <v>629923584.78</v>
      </c>
      <c r="D167" s="68">
        <f t="shared" si="12"/>
        <v>359377557.04999995</v>
      </c>
      <c r="E167" s="68">
        <f t="shared" si="12"/>
        <v>762219035.0400001</v>
      </c>
      <c r="F167" s="68">
        <f t="shared" si="12"/>
        <v>1231393719.224501</v>
      </c>
      <c r="G167" s="27">
        <f t="shared" si="12"/>
        <v>4910356576.934501</v>
      </c>
    </row>
    <row r="168" spans="1:7" s="2" customFormat="1" ht="42.75">
      <c r="A168" s="118" t="s">
        <v>147</v>
      </c>
      <c r="B168" s="68">
        <f aca="true" t="shared" si="13" ref="B168:G168">B162-B167</f>
        <v>751722404.6199996</v>
      </c>
      <c r="C168" s="68">
        <f t="shared" si="13"/>
        <v>-446875386.0399999</v>
      </c>
      <c r="D168" s="68">
        <f t="shared" si="13"/>
        <v>26106534.0940001</v>
      </c>
      <c r="E168" s="68">
        <f t="shared" si="13"/>
        <v>855355294.1100005</v>
      </c>
      <c r="F168" s="68">
        <f t="shared" si="13"/>
        <v>-1186308846.7840009</v>
      </c>
      <c r="G168" s="68">
        <f t="shared" si="13"/>
        <v>0</v>
      </c>
    </row>
    <row r="169" s="2" customFormat="1" ht="10.5" customHeight="1"/>
    <row r="170" spans="1:4" s="2" customFormat="1" ht="18">
      <c r="A170" s="91" t="s">
        <v>268</v>
      </c>
      <c r="B170" s="91"/>
      <c r="C170" s="91"/>
      <c r="D170" s="91"/>
    </row>
    <row r="171" spans="1:4" s="2" customFormat="1" ht="15">
      <c r="A171" s="113"/>
      <c r="B171" s="113"/>
      <c r="C171" s="57" t="s">
        <v>13</v>
      </c>
      <c r="D171" s="57" t="s">
        <v>27</v>
      </c>
    </row>
    <row r="172" spans="1:4" s="2" customFormat="1" ht="18.75" customHeight="1">
      <c r="A172" s="111">
        <v>1</v>
      </c>
      <c r="B172" s="118" t="s">
        <v>148</v>
      </c>
      <c r="C172" s="69">
        <f>C173+C174+C175</f>
        <v>239343897.75</v>
      </c>
      <c r="D172" s="69">
        <f>D173+D174+D175</f>
        <v>187552906.59100002</v>
      </c>
    </row>
    <row r="173" spans="1:4" s="2" customFormat="1" ht="15">
      <c r="A173" s="93" t="s">
        <v>149</v>
      </c>
      <c r="B173" s="70" t="s">
        <v>150</v>
      </c>
      <c r="C173" s="8">
        <v>5162362.08</v>
      </c>
      <c r="D173" s="8">
        <v>14341730.880000003</v>
      </c>
    </row>
    <row r="174" spans="1:4" s="2" customFormat="1" ht="15">
      <c r="A174" s="93" t="s">
        <v>151</v>
      </c>
      <c r="B174" s="70" t="s">
        <v>152</v>
      </c>
      <c r="C174" s="8">
        <v>9753706.99</v>
      </c>
      <c r="D174" s="8">
        <v>3451424.95</v>
      </c>
    </row>
    <row r="175" spans="1:4" s="2" customFormat="1" ht="15">
      <c r="A175" s="93" t="s">
        <v>75</v>
      </c>
      <c r="B175" s="70" t="s">
        <v>153</v>
      </c>
      <c r="C175" s="8">
        <v>224427828.68</v>
      </c>
      <c r="D175" s="8">
        <v>169759750.761</v>
      </c>
    </row>
    <row r="176" spans="1:5" s="2" customFormat="1" ht="15">
      <c r="A176" s="111">
        <v>2</v>
      </c>
      <c r="B176" s="118" t="s">
        <v>154</v>
      </c>
      <c r="C176" s="69">
        <f>C177+C178+C179</f>
        <v>167649594.24199998</v>
      </c>
      <c r="D176" s="69">
        <f>D177+D178+D179</f>
        <v>144321977.39350006</v>
      </c>
      <c r="E176" s="45"/>
    </row>
    <row r="177" spans="1:4" s="2" customFormat="1" ht="15">
      <c r="A177" s="93" t="s">
        <v>149</v>
      </c>
      <c r="B177" s="70" t="s">
        <v>150</v>
      </c>
      <c r="C177" s="8">
        <v>991606.8300000001</v>
      </c>
      <c r="D177" s="8">
        <v>2079397.368</v>
      </c>
    </row>
    <row r="178" spans="1:4" s="2" customFormat="1" ht="15">
      <c r="A178" s="93" t="s">
        <v>251</v>
      </c>
      <c r="B178" s="70" t="s">
        <v>152</v>
      </c>
      <c r="C178" s="8">
        <v>4558186.402</v>
      </c>
      <c r="D178" s="8">
        <v>1343433.3250000002</v>
      </c>
    </row>
    <row r="179" spans="1:5" s="2" customFormat="1" ht="15">
      <c r="A179" s="93" t="s">
        <v>75</v>
      </c>
      <c r="B179" s="70" t="s">
        <v>153</v>
      </c>
      <c r="C179" s="8">
        <v>162099801.01</v>
      </c>
      <c r="D179" s="8">
        <v>140899146.70050007</v>
      </c>
      <c r="E179" s="55"/>
    </row>
    <row r="180" spans="1:5" s="2" customFormat="1" ht="15">
      <c r="A180" s="111">
        <v>3</v>
      </c>
      <c r="B180" s="118" t="s">
        <v>155</v>
      </c>
      <c r="C180" s="69">
        <f>C181+C182+C183</f>
        <v>63579445.480000004</v>
      </c>
      <c r="D180" s="69">
        <f>D181+D182+D183</f>
        <v>19585707.821000002</v>
      </c>
      <c r="E180" s="55"/>
    </row>
    <row r="181" spans="1:5" s="2" customFormat="1" ht="15">
      <c r="A181" s="93" t="s">
        <v>149</v>
      </c>
      <c r="B181" s="70" t="s">
        <v>150</v>
      </c>
      <c r="C181" s="8">
        <v>268328.0099999991</v>
      </c>
      <c r="D181" s="8">
        <v>3944744.04</v>
      </c>
      <c r="E181" s="110"/>
    </row>
    <row r="182" spans="1:5" s="2" customFormat="1" ht="15">
      <c r="A182" s="93" t="s">
        <v>151</v>
      </c>
      <c r="B182" s="70" t="s">
        <v>152</v>
      </c>
      <c r="C182" s="8">
        <v>1929089.8</v>
      </c>
      <c r="D182" s="13">
        <v>764558.3</v>
      </c>
      <c r="E182" s="110"/>
    </row>
    <row r="183" spans="1:6" s="2" customFormat="1" ht="15">
      <c r="A183" s="93" t="s">
        <v>75</v>
      </c>
      <c r="B183" s="70" t="s">
        <v>153</v>
      </c>
      <c r="C183" s="8">
        <v>61382027.67</v>
      </c>
      <c r="D183" s="13">
        <v>14876405.481</v>
      </c>
      <c r="F183" s="55"/>
    </row>
    <row r="184" spans="1:5" s="2" customFormat="1" ht="15">
      <c r="A184" s="111">
        <v>4</v>
      </c>
      <c r="B184" s="118" t="s">
        <v>156</v>
      </c>
      <c r="C184" s="69">
        <f>C185+C186+C187</f>
        <v>8114858.028000017</v>
      </c>
      <c r="D184" s="69">
        <f>D185+D186+D187</f>
        <v>23645221.376499936</v>
      </c>
      <c r="E184" s="55"/>
    </row>
    <row r="185" spans="1:5" s="2" customFormat="1" ht="15">
      <c r="A185" s="93" t="s">
        <v>149</v>
      </c>
      <c r="B185" s="70" t="s">
        <v>150</v>
      </c>
      <c r="C185" s="8">
        <f aca="true" t="shared" si="14" ref="C185:D187">C173-C177-C181</f>
        <v>3902427.240000001</v>
      </c>
      <c r="D185" s="8">
        <f t="shared" si="14"/>
        <v>8317589.472000002</v>
      </c>
      <c r="E185" s="55"/>
    </row>
    <row r="186" spans="1:6" s="2" customFormat="1" ht="15">
      <c r="A186" s="93" t="s">
        <v>151</v>
      </c>
      <c r="B186" s="70" t="s">
        <v>152</v>
      </c>
      <c r="C186" s="8">
        <f t="shared" si="14"/>
        <v>3266430.7880000006</v>
      </c>
      <c r="D186" s="8">
        <f t="shared" si="14"/>
        <v>1343433.325</v>
      </c>
      <c r="F186" s="55"/>
    </row>
    <row r="187" spans="1:4" s="2" customFormat="1" ht="15">
      <c r="A187" s="93" t="s">
        <v>75</v>
      </c>
      <c r="B187" s="70" t="s">
        <v>153</v>
      </c>
      <c r="C187" s="8">
        <f t="shared" si="14"/>
        <v>946000.0000000149</v>
      </c>
      <c r="D187" s="94">
        <f t="shared" si="14"/>
        <v>13984198.579499936</v>
      </c>
    </row>
    <row r="188" spans="1:5" s="2" customFormat="1" ht="15">
      <c r="A188" s="111">
        <v>5</v>
      </c>
      <c r="B188" s="118" t="s">
        <v>157</v>
      </c>
      <c r="C188" s="87">
        <f>C172/C96*100</f>
        <v>6.182130760881843</v>
      </c>
      <c r="D188" s="87">
        <f>D172/D96*100</f>
        <v>7.6931941384611</v>
      </c>
      <c r="E188" s="55"/>
    </row>
    <row r="189" spans="1:4" s="2" customFormat="1" ht="15">
      <c r="A189" s="111">
        <v>6</v>
      </c>
      <c r="B189" s="118" t="s">
        <v>158</v>
      </c>
      <c r="C189" s="87">
        <v>0.22642460655581353</v>
      </c>
      <c r="D189" s="87">
        <v>1.0398078320975546</v>
      </c>
    </row>
    <row r="190" spans="1:6" s="2" customFormat="1" ht="15">
      <c r="A190" s="111">
        <v>7</v>
      </c>
      <c r="B190" s="118" t="s">
        <v>159</v>
      </c>
      <c r="C190" s="69">
        <f>C191+C192</f>
        <v>36768297.16644999</v>
      </c>
      <c r="D190" s="69">
        <f>D191+D192</f>
        <v>23571854.43</v>
      </c>
      <c r="E190" s="71"/>
      <c r="F190" s="45"/>
    </row>
    <row r="191" spans="1:4" s="2" customFormat="1" ht="15">
      <c r="A191" s="93" t="s">
        <v>149</v>
      </c>
      <c r="B191" s="70" t="s">
        <v>160</v>
      </c>
      <c r="C191" s="8">
        <v>34277959.326999985</v>
      </c>
      <c r="D191" s="13">
        <v>19052849.42</v>
      </c>
    </row>
    <row r="192" spans="1:4" s="2" customFormat="1" ht="15">
      <c r="A192" s="93" t="s">
        <v>151</v>
      </c>
      <c r="B192" s="70" t="s">
        <v>161</v>
      </c>
      <c r="C192" s="8">
        <v>2490337.83945</v>
      </c>
      <c r="D192" s="8">
        <v>4519005.01</v>
      </c>
    </row>
    <row r="193" spans="1:4" s="2" customFormat="1" ht="12" customHeight="1">
      <c r="A193" s="72"/>
      <c r="B193" s="73"/>
      <c r="C193" s="74"/>
      <c r="D193" s="74"/>
    </row>
    <row r="194" spans="1:4" s="2" customFormat="1" ht="18">
      <c r="A194" s="91" t="s">
        <v>269</v>
      </c>
      <c r="B194" s="91"/>
      <c r="C194" s="91"/>
      <c r="D194" s="74"/>
    </row>
    <row r="195" spans="1:4" s="2" customFormat="1" ht="15">
      <c r="A195" s="117" t="s">
        <v>162</v>
      </c>
      <c r="B195" s="117" t="s">
        <v>239</v>
      </c>
      <c r="C195" s="95" t="s">
        <v>69</v>
      </c>
      <c r="D195" s="95" t="s">
        <v>70</v>
      </c>
    </row>
    <row r="196" spans="1:4" s="2" customFormat="1" ht="28.5">
      <c r="A196" s="90">
        <v>1</v>
      </c>
      <c r="B196" s="5" t="s">
        <v>240</v>
      </c>
      <c r="C196" s="5"/>
      <c r="D196" s="5"/>
    </row>
    <row r="197" spans="1:4" s="2" customFormat="1" ht="15">
      <c r="A197" s="111" t="s">
        <v>149</v>
      </c>
      <c r="B197" s="112" t="s">
        <v>163</v>
      </c>
      <c r="C197" s="112"/>
      <c r="D197" s="112"/>
    </row>
    <row r="198" spans="1:4" s="2" customFormat="1" ht="15">
      <c r="A198" s="111" t="s">
        <v>151</v>
      </c>
      <c r="B198" s="112" t="s">
        <v>164</v>
      </c>
      <c r="C198" s="112"/>
      <c r="D198" s="112"/>
    </row>
    <row r="199" spans="1:4" s="2" customFormat="1" ht="15">
      <c r="A199" s="111" t="s">
        <v>75</v>
      </c>
      <c r="B199" s="112" t="s">
        <v>165</v>
      </c>
      <c r="C199" s="7">
        <v>40000000</v>
      </c>
      <c r="D199" s="7">
        <v>40000000</v>
      </c>
    </row>
    <row r="200" spans="1:9" s="2" customFormat="1" ht="14.25" customHeight="1">
      <c r="A200" s="111" t="s">
        <v>166</v>
      </c>
      <c r="B200" s="112" t="s">
        <v>167</v>
      </c>
      <c r="C200" s="112"/>
      <c r="D200" s="112"/>
      <c r="H200" s="131"/>
      <c r="I200" s="131"/>
    </row>
    <row r="201" spans="1:9" s="2" customFormat="1" ht="14.25" customHeight="1">
      <c r="A201" s="119"/>
      <c r="B201" s="75" t="s">
        <v>168</v>
      </c>
      <c r="C201" s="112"/>
      <c r="D201" s="112"/>
      <c r="H201" s="24"/>
      <c r="I201" s="24"/>
    </row>
    <row r="202" spans="1:4" s="2" customFormat="1" ht="15">
      <c r="A202" s="79">
        <v>2</v>
      </c>
      <c r="B202" s="5" t="s">
        <v>169</v>
      </c>
      <c r="C202" s="112"/>
      <c r="D202" s="112"/>
    </row>
    <row r="203" spans="1:4" s="2" customFormat="1" ht="15">
      <c r="A203" s="111" t="s">
        <v>170</v>
      </c>
      <c r="B203" s="112" t="s">
        <v>102</v>
      </c>
      <c r="C203" s="112"/>
      <c r="D203" s="112"/>
    </row>
    <row r="204" spans="1:4" s="2" customFormat="1" ht="15">
      <c r="A204" s="111" t="s">
        <v>79</v>
      </c>
      <c r="B204" s="112" t="s">
        <v>104</v>
      </c>
      <c r="C204" s="112"/>
      <c r="D204" s="112"/>
    </row>
    <row r="205" spans="1:4" s="2" customFormat="1" ht="15">
      <c r="A205" s="111" t="s">
        <v>171</v>
      </c>
      <c r="B205" s="112" t="s">
        <v>107</v>
      </c>
      <c r="C205" s="112"/>
      <c r="D205" s="112"/>
    </row>
    <row r="206" spans="1:4" s="2" customFormat="1" ht="28.5">
      <c r="A206" s="111" t="s">
        <v>172</v>
      </c>
      <c r="B206" s="112" t="s">
        <v>109</v>
      </c>
      <c r="C206" s="7">
        <v>7500000</v>
      </c>
      <c r="D206" s="7">
        <v>7500000</v>
      </c>
    </row>
    <row r="207" spans="1:4" s="2" customFormat="1" ht="15">
      <c r="A207" s="98" t="s">
        <v>173</v>
      </c>
      <c r="B207" s="96"/>
      <c r="C207" s="96"/>
      <c r="D207" s="97"/>
    </row>
    <row r="208" spans="1:4" s="2" customFormat="1" ht="15">
      <c r="A208" s="111" t="s">
        <v>83</v>
      </c>
      <c r="B208" s="112" t="s">
        <v>154</v>
      </c>
      <c r="C208" s="112"/>
      <c r="D208" s="112"/>
    </row>
    <row r="209" spans="1:4" s="2" customFormat="1" ht="15">
      <c r="A209" s="79">
        <v>3</v>
      </c>
      <c r="B209" s="5" t="s">
        <v>174</v>
      </c>
      <c r="C209" s="76"/>
      <c r="D209" s="112"/>
    </row>
    <row r="210" spans="1:4" s="2" customFormat="1" ht="15">
      <c r="A210" s="111" t="s">
        <v>85</v>
      </c>
      <c r="B210" s="112" t="s">
        <v>175</v>
      </c>
      <c r="C210" s="7">
        <v>96719847.56</v>
      </c>
      <c r="D210" s="7">
        <v>88644640.52</v>
      </c>
    </row>
    <row r="211" spans="1:5" s="2" customFormat="1" ht="9" customHeight="1">
      <c r="A211" s="98" t="s">
        <v>173</v>
      </c>
      <c r="B211" s="96"/>
      <c r="C211" s="96"/>
      <c r="D211" s="97"/>
      <c r="E211" s="77"/>
    </row>
    <row r="212" spans="1:4" s="2" customFormat="1" ht="15">
      <c r="A212" s="111" t="s">
        <v>176</v>
      </c>
      <c r="B212" s="112" t="s">
        <v>177</v>
      </c>
      <c r="C212" s="7">
        <v>76318541.69</v>
      </c>
      <c r="D212" s="7">
        <v>64522294.36</v>
      </c>
    </row>
    <row r="213" spans="1:4" s="2" customFormat="1" ht="15">
      <c r="A213" s="111" t="s">
        <v>89</v>
      </c>
      <c r="B213" s="112" t="s">
        <v>178</v>
      </c>
      <c r="C213" s="7">
        <f>C210-C212</f>
        <v>20401305.870000005</v>
      </c>
      <c r="D213" s="7">
        <f>D210-D212</f>
        <v>24122346.159999996</v>
      </c>
    </row>
    <row r="214" s="2" customFormat="1" ht="15"/>
    <row r="215" spans="1:7" s="2" customFormat="1" ht="30" customHeight="1">
      <c r="A215" s="130" t="s">
        <v>270</v>
      </c>
      <c r="B215" s="91"/>
      <c r="C215" s="91"/>
      <c r="D215" s="91"/>
      <c r="E215" s="91"/>
      <c r="F215" s="91"/>
      <c r="G215" s="91"/>
    </row>
    <row r="216" spans="1:9" s="2" customFormat="1" ht="30.75" customHeight="1">
      <c r="A216" s="174" t="s">
        <v>0</v>
      </c>
      <c r="B216" s="182" t="s">
        <v>1</v>
      </c>
      <c r="C216" s="183"/>
      <c r="D216" s="184"/>
      <c r="E216" s="177" t="s">
        <v>259</v>
      </c>
      <c r="F216" s="178"/>
      <c r="G216" s="179"/>
      <c r="H216" s="180" t="s">
        <v>2</v>
      </c>
      <c r="I216" s="181"/>
    </row>
    <row r="217" spans="1:9" s="2" customFormat="1" ht="25.5">
      <c r="A217" s="175"/>
      <c r="B217" s="116" t="s">
        <v>252</v>
      </c>
      <c r="C217" s="78" t="s">
        <v>253</v>
      </c>
      <c r="D217" s="78" t="s">
        <v>254</v>
      </c>
      <c r="E217" s="79" t="s">
        <v>252</v>
      </c>
      <c r="F217" s="78" t="s">
        <v>258</v>
      </c>
      <c r="G217" s="78" t="s">
        <v>255</v>
      </c>
      <c r="H217" s="78" t="s">
        <v>256</v>
      </c>
      <c r="I217" s="78" t="s">
        <v>257</v>
      </c>
    </row>
    <row r="218" spans="1:9" s="2" customFormat="1" ht="15">
      <c r="A218" s="176"/>
      <c r="B218" s="79">
        <v>1</v>
      </c>
      <c r="C218" s="79">
        <v>2</v>
      </c>
      <c r="D218" s="79" t="s">
        <v>3</v>
      </c>
      <c r="E218" s="79">
        <v>4</v>
      </c>
      <c r="F218" s="79">
        <v>5</v>
      </c>
      <c r="G218" s="60" t="s">
        <v>4</v>
      </c>
      <c r="H218" s="79" t="s">
        <v>5</v>
      </c>
      <c r="I218" s="79">
        <v>8</v>
      </c>
    </row>
    <row r="219" spans="1:9" s="2" customFormat="1" ht="15">
      <c r="A219" s="101" t="s">
        <v>6</v>
      </c>
      <c r="B219" s="6"/>
      <c r="C219" s="6"/>
      <c r="D219" s="6"/>
      <c r="E219" s="102">
        <v>3656686.6</v>
      </c>
      <c r="F219" s="6"/>
      <c r="G219" s="103">
        <f aca="true" t="shared" si="15" ref="G219:G225">E219-F219</f>
        <v>3656686.6</v>
      </c>
      <c r="H219" s="103">
        <f aca="true" t="shared" si="16" ref="H219:H225">D219+G219</f>
        <v>3656686.6</v>
      </c>
      <c r="I219" s="6"/>
    </row>
    <row r="220" spans="1:9" s="2" customFormat="1" ht="15">
      <c r="A220" s="32" t="s">
        <v>7</v>
      </c>
      <c r="B220" s="54"/>
      <c r="C220" s="54"/>
      <c r="D220" s="54"/>
      <c r="E220" s="99">
        <v>90646.25</v>
      </c>
      <c r="F220" s="112"/>
      <c r="G220" s="100">
        <f t="shared" si="15"/>
        <v>90646.25</v>
      </c>
      <c r="H220" s="100">
        <f t="shared" si="16"/>
        <v>90646.25</v>
      </c>
      <c r="I220" s="119"/>
    </row>
    <row r="221" spans="1:9" s="2" customFormat="1" ht="15">
      <c r="A221" s="32" t="s">
        <v>260</v>
      </c>
      <c r="B221" s="112"/>
      <c r="C221" s="112"/>
      <c r="D221" s="112"/>
      <c r="E221" s="99">
        <v>29340</v>
      </c>
      <c r="F221" s="112"/>
      <c r="G221" s="100">
        <f t="shared" si="15"/>
        <v>29340</v>
      </c>
      <c r="H221" s="100">
        <f t="shared" si="16"/>
        <v>29340</v>
      </c>
      <c r="I221" s="119"/>
    </row>
    <row r="222" spans="1:9" s="2" customFormat="1" ht="15">
      <c r="A222" s="32" t="s">
        <v>8</v>
      </c>
      <c r="B222" s="54"/>
      <c r="C222" s="112"/>
      <c r="D222" s="54"/>
      <c r="E222" s="99"/>
      <c r="F222" s="112"/>
      <c r="G222" s="100">
        <f t="shared" si="15"/>
        <v>0</v>
      </c>
      <c r="H222" s="100">
        <f t="shared" si="16"/>
        <v>0</v>
      </c>
      <c r="I222" s="119"/>
    </row>
    <row r="223" spans="1:9" s="2" customFormat="1" ht="15">
      <c r="A223" s="32" t="s">
        <v>9</v>
      </c>
      <c r="B223" s="112"/>
      <c r="C223" s="112"/>
      <c r="D223" s="112"/>
      <c r="E223" s="99">
        <v>87.25</v>
      </c>
      <c r="F223" s="112"/>
      <c r="G223" s="100">
        <f t="shared" si="15"/>
        <v>87.25</v>
      </c>
      <c r="H223" s="100">
        <f t="shared" si="16"/>
        <v>87.25</v>
      </c>
      <c r="I223" s="119"/>
    </row>
    <row r="224" spans="1:9" s="2" customFormat="1" ht="15">
      <c r="A224" s="32" t="s">
        <v>10</v>
      </c>
      <c r="B224" s="112"/>
      <c r="C224" s="112"/>
      <c r="D224" s="112"/>
      <c r="E224" s="99">
        <v>17482.5</v>
      </c>
      <c r="F224" s="112"/>
      <c r="G224" s="100">
        <f t="shared" si="15"/>
        <v>17482.5</v>
      </c>
      <c r="H224" s="100">
        <f t="shared" si="16"/>
        <v>17482.5</v>
      </c>
      <c r="I224" s="119"/>
    </row>
    <row r="225" spans="1:9" s="2" customFormat="1" ht="15">
      <c r="A225" s="32" t="s">
        <v>11</v>
      </c>
      <c r="B225" s="112"/>
      <c r="C225" s="112"/>
      <c r="D225" s="112"/>
      <c r="E225" s="99">
        <v>3468</v>
      </c>
      <c r="F225" s="112"/>
      <c r="G225" s="100">
        <f t="shared" si="15"/>
        <v>3468</v>
      </c>
      <c r="H225" s="100">
        <f t="shared" si="16"/>
        <v>3468</v>
      </c>
      <c r="I225" s="119"/>
    </row>
    <row r="226" s="2" customFormat="1" ht="9" customHeight="1"/>
    <row r="227" spans="1:4" s="2" customFormat="1" ht="15" customHeight="1">
      <c r="A227" s="91" t="s">
        <v>271</v>
      </c>
      <c r="B227" s="91"/>
      <c r="C227" s="91"/>
      <c r="D227" s="91"/>
    </row>
    <row r="228" spans="1:7" s="2" customFormat="1" ht="15">
      <c r="A228" s="170"/>
      <c r="B228" s="171" t="s">
        <v>179</v>
      </c>
      <c r="C228" s="171"/>
      <c r="D228" s="171" t="s">
        <v>180</v>
      </c>
      <c r="E228" s="171"/>
      <c r="F228" s="171" t="s">
        <v>128</v>
      </c>
      <c r="G228" s="171"/>
    </row>
    <row r="229" spans="1:7" s="2" customFormat="1" ht="15">
      <c r="A229" s="170"/>
      <c r="B229" s="114" t="s">
        <v>69</v>
      </c>
      <c r="C229" s="114" t="s">
        <v>70</v>
      </c>
      <c r="D229" s="114" t="s">
        <v>69</v>
      </c>
      <c r="E229" s="114" t="s">
        <v>70</v>
      </c>
      <c r="F229" s="114" t="s">
        <v>69</v>
      </c>
      <c r="G229" s="114" t="s">
        <v>70</v>
      </c>
    </row>
    <row r="230" spans="1:7" s="2" customFormat="1" ht="57">
      <c r="A230" s="113" t="s">
        <v>181</v>
      </c>
      <c r="B230" s="25">
        <v>69765964.75000001</v>
      </c>
      <c r="C230" s="25">
        <v>305592770.22</v>
      </c>
      <c r="D230" s="25">
        <v>200718760.1</v>
      </c>
      <c r="E230" s="25">
        <v>50541721.96</v>
      </c>
      <c r="F230" s="25">
        <v>77636471.00999999</v>
      </c>
      <c r="G230" s="25">
        <v>24707799.91</v>
      </c>
    </row>
    <row r="231" spans="1:7" s="2" customFormat="1" ht="57">
      <c r="A231" s="113" t="s">
        <v>182</v>
      </c>
      <c r="B231" s="25">
        <v>652277547.81</v>
      </c>
      <c r="C231" s="25">
        <v>1342159756.95</v>
      </c>
      <c r="D231" s="11"/>
      <c r="E231" s="11">
        <v>0</v>
      </c>
      <c r="F231" s="11"/>
      <c r="G231" s="11">
        <v>0</v>
      </c>
    </row>
    <row r="232" spans="1:7" s="2" customFormat="1" ht="15">
      <c r="A232" s="113" t="s">
        <v>144</v>
      </c>
      <c r="B232" s="29">
        <v>150000000</v>
      </c>
      <c r="C232" s="25">
        <v>150000000</v>
      </c>
      <c r="D232" s="113"/>
      <c r="E232" s="113"/>
      <c r="F232" s="113"/>
      <c r="G232" s="113"/>
    </row>
    <row r="233" s="2" customFormat="1" ht="11.25" customHeight="1"/>
    <row r="234" spans="1:3" s="2" customFormat="1" ht="18">
      <c r="A234" s="91" t="s">
        <v>272</v>
      </c>
      <c r="B234" s="91"/>
      <c r="C234" s="91"/>
    </row>
    <row r="235" spans="1:4" s="2" customFormat="1" ht="15">
      <c r="A235" s="10" t="s">
        <v>12</v>
      </c>
      <c r="B235" s="5" t="s">
        <v>183</v>
      </c>
      <c r="C235" s="5" t="s">
        <v>13</v>
      </c>
      <c r="D235" s="5" t="s">
        <v>27</v>
      </c>
    </row>
    <row r="236" spans="1:4" s="2" customFormat="1" ht="15" customHeight="1">
      <c r="A236" s="111">
        <v>1</v>
      </c>
      <c r="B236" s="112" t="s">
        <v>184</v>
      </c>
      <c r="C236" s="8">
        <v>3862003222.2899995</v>
      </c>
      <c r="D236" s="81">
        <v>2437906846.17</v>
      </c>
    </row>
    <row r="237" spans="1:4" s="2" customFormat="1" ht="28.5">
      <c r="A237" s="15" t="s">
        <v>50</v>
      </c>
      <c r="B237" s="82" t="s">
        <v>185</v>
      </c>
      <c r="C237" s="8">
        <v>3747510438.9299994</v>
      </c>
      <c r="D237" s="66">
        <v>2278540082.98</v>
      </c>
    </row>
    <row r="238" spans="1:4" s="2" customFormat="1" ht="33" customHeight="1">
      <c r="A238" s="15" t="s">
        <v>52</v>
      </c>
      <c r="B238" s="112" t="s">
        <v>186</v>
      </c>
      <c r="C238" s="8">
        <v>114492783.35999998</v>
      </c>
      <c r="D238" s="29">
        <v>159366763.19</v>
      </c>
    </row>
    <row r="239" spans="1:4" s="2" customFormat="1" ht="15">
      <c r="A239" s="15" t="s">
        <v>101</v>
      </c>
      <c r="B239" s="112" t="s">
        <v>187</v>
      </c>
      <c r="C239" s="112"/>
      <c r="D239" s="112"/>
    </row>
    <row r="240" spans="1:4" s="2" customFormat="1" ht="15">
      <c r="A240" s="111">
        <v>2</v>
      </c>
      <c r="B240" s="112" t="s">
        <v>188</v>
      </c>
      <c r="C240" s="112"/>
      <c r="D240" s="112"/>
    </row>
    <row r="241" spans="1:4" s="2" customFormat="1" ht="15">
      <c r="A241" s="111">
        <v>3</v>
      </c>
      <c r="B241" s="5" t="s">
        <v>189</v>
      </c>
      <c r="C241" s="104">
        <f>C237+C238</f>
        <v>3862003222.2899995</v>
      </c>
      <c r="D241" s="104">
        <f>D237+D238</f>
        <v>2437906846.17</v>
      </c>
    </row>
    <row r="242" s="2" customFormat="1" ht="9" customHeight="1"/>
    <row r="243" spans="1:2" s="2" customFormat="1" ht="18" customHeight="1">
      <c r="A243" s="91" t="s">
        <v>273</v>
      </c>
      <c r="B243" s="91"/>
    </row>
    <row r="244" spans="1:4" s="2" customFormat="1" ht="15">
      <c r="A244" s="117" t="s">
        <v>190</v>
      </c>
      <c r="B244" s="18" t="s">
        <v>191</v>
      </c>
      <c r="C244" s="117" t="s">
        <v>13</v>
      </c>
      <c r="D244" s="117" t="s">
        <v>27</v>
      </c>
    </row>
    <row r="245" spans="1:4" s="2" customFormat="1" ht="28.5">
      <c r="A245" s="111">
        <v>1</v>
      </c>
      <c r="B245" s="113" t="s">
        <v>234</v>
      </c>
      <c r="C245" s="105">
        <v>6.903158382848071</v>
      </c>
      <c r="D245" s="105">
        <v>7.720852408403929</v>
      </c>
    </row>
    <row r="246" spans="1:4" s="2" customFormat="1" ht="28.5">
      <c r="A246" s="111">
        <v>2</v>
      </c>
      <c r="B246" s="113" t="s">
        <v>192</v>
      </c>
      <c r="C246" s="106">
        <v>0.6162510942414668</v>
      </c>
      <c r="D246" s="106">
        <v>0.41708103857613754</v>
      </c>
    </row>
    <row r="247" spans="1:5" s="2" customFormat="1" ht="28.5">
      <c r="A247" s="111">
        <v>3</v>
      </c>
      <c r="B247" s="113" t="s">
        <v>193</v>
      </c>
      <c r="C247" s="107">
        <v>0.6867359854758414</v>
      </c>
      <c r="D247" s="107">
        <v>1.1266756975142904</v>
      </c>
      <c r="E247" s="110"/>
    </row>
    <row r="248" spans="1:4" s="2" customFormat="1" ht="15">
      <c r="A248" s="111">
        <v>4</v>
      </c>
      <c r="B248" s="113" t="s">
        <v>194</v>
      </c>
      <c r="C248" s="107">
        <v>0.480715189833089</v>
      </c>
      <c r="D248" s="107">
        <v>0.7886729882600036</v>
      </c>
    </row>
    <row r="249" spans="1:4" s="2" customFormat="1" ht="28.5">
      <c r="A249" s="111">
        <v>5</v>
      </c>
      <c r="B249" s="113" t="s">
        <v>195</v>
      </c>
      <c r="C249" s="108">
        <v>80042822.67766353</v>
      </c>
      <c r="D249" s="108">
        <v>40719773.29632693</v>
      </c>
    </row>
    <row r="250" spans="1:4" s="2" customFormat="1" ht="15">
      <c r="A250" s="111">
        <v>6</v>
      </c>
      <c r="B250" s="113" t="s">
        <v>196</v>
      </c>
      <c r="C250" s="108">
        <v>242429.9774344393</v>
      </c>
      <c r="D250" s="108">
        <v>235604.5140825381</v>
      </c>
    </row>
    <row r="251" s="2" customFormat="1" ht="9" customHeight="1"/>
    <row r="252" spans="1:8" s="2" customFormat="1" ht="17.25">
      <c r="A252" s="91" t="s">
        <v>274</v>
      </c>
      <c r="B252" s="91"/>
      <c r="C252" s="91"/>
      <c r="D252" s="91"/>
      <c r="E252" s="91"/>
      <c r="F252" s="131"/>
      <c r="H252" s="132"/>
    </row>
    <row r="253" spans="1:7" s="2" customFormat="1" ht="14.25">
      <c r="A253" s="109" t="s">
        <v>197</v>
      </c>
      <c r="B253" s="172" t="s">
        <v>198</v>
      </c>
      <c r="C253" s="172"/>
      <c r="D253" s="172" t="s">
        <v>199</v>
      </c>
      <c r="E253" s="172"/>
      <c r="F253" s="133"/>
      <c r="G253" s="132"/>
    </row>
    <row r="254" spans="1:5" s="2" customFormat="1" ht="27">
      <c r="A254" s="113"/>
      <c r="B254" s="83" t="s">
        <v>200</v>
      </c>
      <c r="C254" s="83" t="s">
        <v>201</v>
      </c>
      <c r="D254" s="83" t="s">
        <v>200</v>
      </c>
      <c r="E254" s="83" t="s">
        <v>201</v>
      </c>
    </row>
    <row r="255" spans="1:5" s="2" customFormat="1" ht="14.25">
      <c r="A255" s="113"/>
      <c r="B255" s="113"/>
      <c r="C255" s="113"/>
      <c r="D255" s="113"/>
      <c r="E255" s="113"/>
    </row>
    <row r="256" spans="1:5" s="2" customFormat="1" ht="14.25">
      <c r="A256" s="113"/>
      <c r="B256" s="113"/>
      <c r="C256" s="113"/>
      <c r="D256" s="113"/>
      <c r="E256" s="113"/>
    </row>
    <row r="257" spans="1:5" s="2" customFormat="1" ht="14.25">
      <c r="A257" s="113"/>
      <c r="B257" s="113"/>
      <c r="C257" s="113"/>
      <c r="D257" s="113"/>
      <c r="E257" s="113"/>
    </row>
    <row r="258" s="2" customFormat="1" ht="14.25"/>
    <row r="259" spans="1:3" s="2" customFormat="1" ht="17.25">
      <c r="A259" s="91" t="s">
        <v>275</v>
      </c>
      <c r="B259" s="91"/>
      <c r="C259" s="91"/>
    </row>
    <row r="260" spans="1:4" s="2" customFormat="1" ht="14.25">
      <c r="A260" s="10" t="s">
        <v>12</v>
      </c>
      <c r="B260" s="5" t="s">
        <v>183</v>
      </c>
      <c r="C260" s="5" t="s">
        <v>13</v>
      </c>
      <c r="D260" s="5" t="s">
        <v>202</v>
      </c>
    </row>
    <row r="261" spans="1:4" s="2" customFormat="1" ht="27">
      <c r="A261" s="111">
        <v>1</v>
      </c>
      <c r="B261" s="80" t="s">
        <v>203</v>
      </c>
      <c r="C261" s="113"/>
      <c r="D261" s="113"/>
    </row>
    <row r="262" spans="1:4" s="2" customFormat="1" ht="27.75">
      <c r="A262" s="111">
        <v>2</v>
      </c>
      <c r="B262" s="82" t="s">
        <v>204</v>
      </c>
      <c r="C262" s="113"/>
      <c r="D262" s="113"/>
    </row>
    <row r="263" spans="1:4" s="2" customFormat="1" ht="27">
      <c r="A263" s="111">
        <v>3</v>
      </c>
      <c r="B263" s="80" t="s">
        <v>205</v>
      </c>
      <c r="C263" s="112"/>
      <c r="D263" s="112"/>
    </row>
    <row r="264" spans="1:4" s="2" customFormat="1" ht="27">
      <c r="A264" s="111">
        <v>4</v>
      </c>
      <c r="B264" s="80" t="s">
        <v>206</v>
      </c>
      <c r="C264" s="113"/>
      <c r="D264" s="113"/>
    </row>
    <row r="265" s="2" customFormat="1" ht="10.5" customHeight="1"/>
    <row r="266" spans="1:2" s="2" customFormat="1" ht="17.25">
      <c r="A266" s="91" t="s">
        <v>276</v>
      </c>
      <c r="B266" s="91"/>
    </row>
    <row r="267" spans="1:8" s="2" customFormat="1" ht="14.25">
      <c r="A267" s="173" t="s">
        <v>207</v>
      </c>
      <c r="B267" s="163" t="s">
        <v>208</v>
      </c>
      <c r="C267" s="168" t="s">
        <v>261</v>
      </c>
      <c r="D267" s="168" t="s">
        <v>209</v>
      </c>
      <c r="E267" s="117" t="s">
        <v>210</v>
      </c>
      <c r="F267" s="117" t="s">
        <v>211</v>
      </c>
      <c r="G267" s="168" t="s">
        <v>212</v>
      </c>
      <c r="H267" s="168" t="s">
        <v>213</v>
      </c>
    </row>
    <row r="268" spans="1:8" s="2" customFormat="1" ht="27">
      <c r="A268" s="173"/>
      <c r="B268" s="163"/>
      <c r="C268" s="169"/>
      <c r="D268" s="169"/>
      <c r="E268" s="15" t="s">
        <v>263</v>
      </c>
      <c r="F268" s="15" t="s">
        <v>262</v>
      </c>
      <c r="G268" s="169"/>
      <c r="H268" s="169"/>
    </row>
    <row r="269" spans="1:8" s="2" customFormat="1" ht="14.25">
      <c r="A269" s="111">
        <v>1</v>
      </c>
      <c r="B269" s="111">
        <v>2</v>
      </c>
      <c r="C269" s="111">
        <v>3</v>
      </c>
      <c r="D269" s="111">
        <v>4</v>
      </c>
      <c r="E269" s="111">
        <v>5</v>
      </c>
      <c r="F269" s="111" t="s">
        <v>214</v>
      </c>
      <c r="G269" s="111" t="s">
        <v>215</v>
      </c>
      <c r="H269" s="111">
        <v>8</v>
      </c>
    </row>
    <row r="270" spans="1:8" s="2" customFormat="1" ht="14.25">
      <c r="A270" s="111" t="s">
        <v>27</v>
      </c>
      <c r="B270" s="84">
        <v>187552906.59100002</v>
      </c>
      <c r="C270" s="85">
        <v>7929747.701000184</v>
      </c>
      <c r="D270" s="84">
        <v>35165574.324000135</v>
      </c>
      <c r="E270" s="84">
        <v>2334878.6500000097</v>
      </c>
      <c r="F270" s="85">
        <v>4757848.62060011</v>
      </c>
      <c r="G270" s="85">
        <f>F270-E270-D270</f>
        <v>-32742604.353400037</v>
      </c>
      <c r="H270" s="15"/>
    </row>
    <row r="271" spans="1:8" s="2" customFormat="1" ht="14.25">
      <c r="A271" s="111" t="s">
        <v>216</v>
      </c>
      <c r="B271" s="84">
        <v>239343897.75</v>
      </c>
      <c r="C271" s="85">
        <v>51790991.15899998</v>
      </c>
      <c r="D271" s="29">
        <v>23327616.848499924</v>
      </c>
      <c r="E271" s="84">
        <v>43993737.659</v>
      </c>
      <c r="F271" s="85">
        <v>3107459469.539999</v>
      </c>
      <c r="G271" s="85">
        <f>F271-E271-D271</f>
        <v>3040138115.0324993</v>
      </c>
      <c r="H271" s="15"/>
    </row>
    <row r="272" s="2" customFormat="1" ht="10.5" customHeight="1">
      <c r="C272" s="45"/>
    </row>
    <row r="273" spans="1:3" s="2" customFormat="1" ht="17.25">
      <c r="A273" s="91" t="s">
        <v>277</v>
      </c>
      <c r="B273" s="91"/>
      <c r="C273" s="91"/>
    </row>
    <row r="274" spans="1:5" s="2" customFormat="1" ht="14.25">
      <c r="A274" s="115" t="s">
        <v>12</v>
      </c>
      <c r="B274" s="115" t="s">
        <v>217</v>
      </c>
      <c r="C274" s="115" t="s">
        <v>264</v>
      </c>
      <c r="D274" s="117" t="s">
        <v>218</v>
      </c>
      <c r="E274" s="117" t="s">
        <v>202</v>
      </c>
    </row>
    <row r="275" spans="1:5" s="2" customFormat="1" ht="14.25" customHeight="1">
      <c r="A275" s="136">
        <v>1</v>
      </c>
      <c r="B275" s="137" t="s">
        <v>219</v>
      </c>
      <c r="C275" s="138"/>
      <c r="D275" s="135">
        <v>637083988.49</v>
      </c>
      <c r="E275" s="134">
        <v>444831750.73999995</v>
      </c>
    </row>
    <row r="276" spans="1:5" s="2" customFormat="1" ht="14.25">
      <c r="A276" s="111">
        <v>2</v>
      </c>
      <c r="B276" s="26" t="s">
        <v>220</v>
      </c>
      <c r="C276" s="112"/>
      <c r="D276" s="25">
        <v>16.455554369818167</v>
      </c>
      <c r="E276" s="81">
        <v>18.246462182839736</v>
      </c>
    </row>
    <row r="277" spans="1:6" s="2" customFormat="1" ht="14.25">
      <c r="A277" s="139">
        <v>3</v>
      </c>
      <c r="B277" s="140" t="s">
        <v>221</v>
      </c>
      <c r="C277" s="62"/>
      <c r="D277" s="141">
        <v>2672245860.03</v>
      </c>
      <c r="E277" s="141">
        <v>2602630420.75</v>
      </c>
      <c r="F277" s="45"/>
    </row>
    <row r="278" spans="1:5" s="2" customFormat="1" ht="14.25">
      <c r="A278" s="111">
        <v>4</v>
      </c>
      <c r="B278" s="26" t="s">
        <v>222</v>
      </c>
      <c r="C278" s="112"/>
      <c r="D278" s="25">
        <v>56.94063650592018</v>
      </c>
      <c r="E278" s="81">
        <v>66.48899420728985</v>
      </c>
    </row>
    <row r="279" s="2" customFormat="1" ht="14.25"/>
    <row r="280" spans="1:2" s="2" customFormat="1" ht="17.25">
      <c r="A280" s="91" t="s">
        <v>278</v>
      </c>
      <c r="B280" s="91"/>
    </row>
    <row r="281" spans="1:5" s="2" customFormat="1" ht="14.25">
      <c r="A281" s="115" t="s">
        <v>12</v>
      </c>
      <c r="B281" s="115" t="s">
        <v>217</v>
      </c>
      <c r="C281" s="115" t="s">
        <v>264</v>
      </c>
      <c r="D281" s="115" t="s">
        <v>218</v>
      </c>
      <c r="E281" s="115" t="s">
        <v>202</v>
      </c>
    </row>
    <row r="282" spans="1:5" s="2" customFormat="1" ht="14.25">
      <c r="A282" s="111">
        <v>1</v>
      </c>
      <c r="B282" s="112" t="s">
        <v>223</v>
      </c>
      <c r="C282" s="112"/>
      <c r="D282" s="25">
        <v>54553684.949999996</v>
      </c>
      <c r="E282" s="81">
        <v>67780029.25</v>
      </c>
    </row>
    <row r="283" spans="1:5" s="2" customFormat="1" ht="14.25">
      <c r="A283" s="111">
        <v>2</v>
      </c>
      <c r="B283" s="26" t="s">
        <v>224</v>
      </c>
      <c r="C283" s="112"/>
      <c r="D283" s="25">
        <v>22.793012674583636</v>
      </c>
      <c r="E283" s="81">
        <v>36.1391516036641</v>
      </c>
    </row>
    <row r="284" spans="1:7" ht="14.25">
      <c r="A284" s="2"/>
      <c r="B284" s="2"/>
      <c r="C284" s="2"/>
      <c r="D284" s="2"/>
      <c r="E284" s="2"/>
      <c r="F284" s="2"/>
      <c r="G284" s="2"/>
    </row>
  </sheetData>
  <sheetProtection password="AF4E" sheet="1" formatCells="0" formatColumns="0" formatRows="0" insertColumns="0" insertRows="0" insertHyperlinks="0" deleteColumns="0" deleteRows="0" selectLockedCells="1" sort="0" autoFilter="0" pivotTables="0"/>
  <mergeCells count="27"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  <mergeCell ref="A267:A268"/>
    <mergeCell ref="B267:B268"/>
    <mergeCell ref="C267:C268"/>
    <mergeCell ref="D267:D268"/>
    <mergeCell ref="F228:G228"/>
    <mergeCell ref="A216:A218"/>
    <mergeCell ref="E216:G216"/>
    <mergeCell ref="E28:E30"/>
    <mergeCell ref="B139:E139"/>
    <mergeCell ref="A147:G147"/>
    <mergeCell ref="H267:H268"/>
    <mergeCell ref="A228:A229"/>
    <mergeCell ref="B228:C228"/>
    <mergeCell ref="D228:E228"/>
    <mergeCell ref="G267:G268"/>
    <mergeCell ref="B253:C253"/>
    <mergeCell ref="D253:E253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user</cp:lastModifiedBy>
  <dcterms:created xsi:type="dcterms:W3CDTF">2016-09-02T08:23:03Z</dcterms:created>
  <dcterms:modified xsi:type="dcterms:W3CDTF">2017-06-21T05:26:58Z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