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415" windowHeight="5385" activeTab="0"/>
  </bookViews>
  <sheets>
    <sheet name="June" sheetId="1" r:id="rId1"/>
  </sheets>
  <externalReferences>
    <externalReference r:id="rId4"/>
  </externalReferences>
  <definedNames>
    <definedName name="OLE_LINK1" localSheetId="0">'June'!$C$241</definedName>
    <definedName name="OLE_LINK2" localSheetId="0">'June'!#REF!</definedName>
  </definedNames>
  <calcPr fullCalcOnLoad="1"/>
</workbook>
</file>

<file path=xl/comments1.xml><?xml version="1.0" encoding="utf-8"?>
<comments xmlns="http://schemas.openxmlformats.org/spreadsheetml/2006/main">
  <authors>
    <author>user</author>
    <author>Tsheltrim Zangpo</author>
  </authors>
  <commentList>
    <comment ref="B24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Non Interest Income means Operating income</t>
        </r>
      </text>
    </comment>
    <comment ref="B24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Operating Profit refers to Profit Before Tax</t>
        </r>
      </text>
    </comment>
    <comment ref="B25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Total Deposits plus total loans divided by total no of employees</t>
        </r>
      </text>
    </comment>
    <comment ref="B100" authorId="1">
      <text>
        <r>
          <rPr>
            <b/>
            <sz val="9"/>
            <rFont val="Tahoma"/>
            <family val="2"/>
          </rPr>
          <t xml:space="preserve">cash in Hand Balance with RMA, Demand Deposit
</t>
        </r>
      </text>
    </comment>
    <comment ref="C100" authorId="1">
      <text>
        <r>
          <rPr>
            <b/>
            <sz val="9"/>
            <rFont val="Tahoma"/>
            <family val="2"/>
          </rPr>
          <t xml:space="preserve">Time deposit 
</t>
        </r>
      </text>
    </comment>
    <comment ref="E100" authorId="1">
      <text>
        <r>
          <rPr>
            <b/>
            <sz val="9"/>
            <rFont val="Tahoma"/>
            <family val="2"/>
          </rPr>
          <t xml:space="preserve">shorterm deposit 
</t>
        </r>
      </text>
    </comment>
    <comment ref="G102" authorId="1">
      <text>
        <r>
          <rPr>
            <b/>
            <sz val="9"/>
            <rFont val="Tahoma"/>
            <family val="2"/>
          </rPr>
          <t xml:space="preserve">RMA T Bills
</t>
        </r>
      </text>
    </comment>
    <comment ref="H102" authorId="1">
      <text>
        <r>
          <rPr>
            <b/>
            <sz val="9"/>
            <rFont val="Tahoma"/>
            <family val="2"/>
          </rPr>
          <t xml:space="preserve">equity investment
</t>
        </r>
      </text>
    </comment>
    <comment ref="B105" authorId="1">
      <text>
        <r>
          <rPr>
            <b/>
            <sz val="9"/>
            <rFont val="Tahoma"/>
            <family val="2"/>
          </rPr>
          <t xml:space="preserve">discounted bills
</t>
        </r>
      </text>
    </comment>
  </commentList>
</comments>
</file>

<file path=xl/sharedStrings.xml><?xml version="1.0" encoding="utf-8"?>
<sst xmlns="http://schemas.openxmlformats.org/spreadsheetml/2006/main" count="406" uniqueCount="274">
  <si>
    <t xml:space="preserve">CURRENCY </t>
  </si>
  <si>
    <t xml:space="preserve">Liquid Foreign Currency Holdings (Up to one week) </t>
  </si>
  <si>
    <t xml:space="preserve">Nu. In millions </t>
  </si>
  <si>
    <t xml:space="preserve">3 = 1 - 2 </t>
  </si>
  <si>
    <t xml:space="preserve">6 = 4 - 5 </t>
  </si>
  <si>
    <t xml:space="preserve">7 = 3 + 6 </t>
  </si>
  <si>
    <t>USD</t>
  </si>
  <si>
    <t>GBP</t>
  </si>
  <si>
    <t xml:space="preserve">S. No </t>
  </si>
  <si>
    <t xml:space="preserve">Total Tier 1 Capital </t>
  </si>
  <si>
    <t>a.</t>
  </si>
  <si>
    <t>Paid-Up Capital</t>
  </si>
  <si>
    <t>b.</t>
  </si>
  <si>
    <t xml:space="preserve">General Reserves </t>
  </si>
  <si>
    <t>c.</t>
  </si>
  <si>
    <t>Share Premium Account</t>
  </si>
  <si>
    <t>d.</t>
  </si>
  <si>
    <t xml:space="preserve">Retained Earnings </t>
  </si>
  <si>
    <t xml:space="preserve">Less:- </t>
  </si>
  <si>
    <t>e.</t>
  </si>
  <si>
    <t xml:space="preserve">S.no. </t>
  </si>
  <si>
    <t>Tier II Capital</t>
  </si>
  <si>
    <t>Capital Reserve</t>
  </si>
  <si>
    <t>Fixed Assets Revaluation Reserve</t>
  </si>
  <si>
    <t>Exchange Fluctuation Reserve</t>
  </si>
  <si>
    <t>Investment Fluctuation Reserve</t>
  </si>
  <si>
    <t>Research and Development Fund</t>
  </si>
  <si>
    <r>
      <t>f.</t>
    </r>
    <r>
      <rPr>
        <sz val="11"/>
        <color indexed="8"/>
        <rFont val="Arial"/>
        <family val="2"/>
      </rPr>
      <t xml:space="preserve"> </t>
    </r>
  </si>
  <si>
    <t>General Provision</t>
  </si>
  <si>
    <t>g.</t>
  </si>
  <si>
    <t>Capital Grants</t>
  </si>
  <si>
    <t>h.</t>
  </si>
  <si>
    <t>Subordinated Debt</t>
  </si>
  <si>
    <r>
      <t>i.</t>
    </r>
    <r>
      <rPr>
        <sz val="11"/>
        <color indexed="8"/>
        <rFont val="Arial"/>
        <family val="2"/>
      </rPr>
      <t xml:space="preserve"> </t>
    </r>
  </si>
  <si>
    <t xml:space="preserve">Assets </t>
  </si>
  <si>
    <t xml:space="preserve">% </t>
  </si>
  <si>
    <t xml:space="preserve">Weighted Asset </t>
  </si>
  <si>
    <t>Zero-Risk Weighted Assets</t>
  </si>
  <si>
    <t>20% Risk Weighted Assets</t>
  </si>
  <si>
    <t>50% Risk Weighted Assets</t>
  </si>
  <si>
    <t>150% Risk weighted Assets</t>
  </si>
  <si>
    <t>Core CAR</t>
  </si>
  <si>
    <r>
      <t>a.</t>
    </r>
    <r>
      <rPr>
        <sz val="11"/>
        <color indexed="8"/>
        <rFont val="Arial"/>
        <family val="2"/>
      </rPr>
      <t xml:space="preserve"> </t>
    </r>
  </si>
  <si>
    <t xml:space="preserve">Of which CCyB (if applicable) expressed as % of RWA </t>
  </si>
  <si>
    <r>
      <t>b.</t>
    </r>
    <r>
      <rPr>
        <sz val="11"/>
        <color indexed="8"/>
        <rFont val="Arial"/>
        <family val="2"/>
      </rPr>
      <t xml:space="preserve"> </t>
    </r>
  </si>
  <si>
    <t>Of which SCR (if applicable) expressed as % of Sectoral RWA</t>
  </si>
  <si>
    <t>i.</t>
  </si>
  <si>
    <t xml:space="preserve">Sector 1 </t>
  </si>
  <si>
    <t>ii.</t>
  </si>
  <si>
    <t xml:space="preserve">Sector 2 </t>
  </si>
  <si>
    <t>iii.</t>
  </si>
  <si>
    <t xml:space="preserve">Sector 3 </t>
  </si>
  <si>
    <t xml:space="preserve">CAR </t>
  </si>
  <si>
    <t>Leverage ratio</t>
  </si>
  <si>
    <t>Tier 1 Capital</t>
  </si>
  <si>
    <t xml:space="preserve">Of which Counter-Cyclical Capital Buffer (CCyB) (if applicable) </t>
  </si>
  <si>
    <t xml:space="preserve">Of which Sectoral Capital Requirements (SCR) (if applicable) </t>
  </si>
  <si>
    <t>Tier 2 Capital</t>
  </si>
  <si>
    <t>Total qualifying capital</t>
  </si>
  <si>
    <t>S.no</t>
  </si>
  <si>
    <t>Sector</t>
  </si>
  <si>
    <t xml:space="preserve">Total Loans </t>
  </si>
  <si>
    <t xml:space="preserve">NPL </t>
  </si>
  <si>
    <t xml:space="preserve">Agriculture </t>
  </si>
  <si>
    <t xml:space="preserve">Manufacturing/Industry </t>
  </si>
  <si>
    <r>
      <t>c.</t>
    </r>
    <r>
      <rPr>
        <sz val="10"/>
        <color indexed="8"/>
        <rFont val="Arial"/>
        <family val="2"/>
      </rPr>
      <t xml:space="preserve"> </t>
    </r>
  </si>
  <si>
    <t xml:space="preserve">Service &amp; Tourism  </t>
  </si>
  <si>
    <t xml:space="preserve">Trade &amp; Commerce </t>
  </si>
  <si>
    <t xml:space="preserve">Housing </t>
  </si>
  <si>
    <r>
      <t>f.</t>
    </r>
    <r>
      <rPr>
        <sz val="10"/>
        <color indexed="8"/>
        <rFont val="Arial"/>
        <family val="2"/>
      </rPr>
      <t xml:space="preserve"> </t>
    </r>
  </si>
  <si>
    <t xml:space="preserve">Transport </t>
  </si>
  <si>
    <t xml:space="preserve">Loans to Purchase Securities </t>
  </si>
  <si>
    <t>Personal Loan</t>
  </si>
  <si>
    <r>
      <t>i.</t>
    </r>
    <r>
      <rPr>
        <sz val="10"/>
        <color indexed="8"/>
        <rFont val="Arial"/>
        <family val="2"/>
      </rPr>
      <t xml:space="preserve"> </t>
    </r>
  </si>
  <si>
    <t xml:space="preserve">Education Loan </t>
  </si>
  <si>
    <r>
      <t>j.</t>
    </r>
    <r>
      <rPr>
        <sz val="10"/>
        <color indexed="8"/>
        <rFont val="Arial"/>
        <family val="2"/>
      </rPr>
      <t xml:space="preserve"> </t>
    </r>
  </si>
  <si>
    <t xml:space="preserve">Loan Against Term Deposit </t>
  </si>
  <si>
    <t>k.</t>
  </si>
  <si>
    <t xml:space="preserve">Loans to FI(s) </t>
  </si>
  <si>
    <r>
      <t>l.</t>
    </r>
    <r>
      <rPr>
        <sz val="10"/>
        <color indexed="8"/>
        <rFont val="Arial"/>
        <family val="2"/>
      </rPr>
      <t xml:space="preserve"> </t>
    </r>
  </si>
  <si>
    <t xml:space="preserve">Infrastructure Loan </t>
  </si>
  <si>
    <t>m.</t>
  </si>
  <si>
    <t xml:space="preserve">Staff loan (incentive) </t>
  </si>
  <si>
    <t>n.</t>
  </si>
  <si>
    <t xml:space="preserve">Loans to Govt. Owned Corporation </t>
  </si>
  <si>
    <t>o.</t>
  </si>
  <si>
    <t xml:space="preserve">Consumer Loan (GE) </t>
  </si>
  <si>
    <t>Counter-party</t>
  </si>
  <si>
    <t xml:space="preserve">Overdrafts </t>
  </si>
  <si>
    <t>Government</t>
  </si>
  <si>
    <t>Government Corporations</t>
  </si>
  <si>
    <r>
      <t>c.</t>
    </r>
    <r>
      <rPr>
        <sz val="11"/>
        <color indexed="8"/>
        <rFont val="Arial"/>
        <family val="2"/>
      </rPr>
      <t xml:space="preserve"> </t>
    </r>
  </si>
  <si>
    <t>Public Companies</t>
  </si>
  <si>
    <r>
      <t>d.</t>
    </r>
    <r>
      <rPr>
        <sz val="11"/>
        <color indexed="8"/>
        <rFont val="Arial"/>
        <family val="2"/>
      </rPr>
      <t xml:space="preserve"> </t>
    </r>
  </si>
  <si>
    <t>Private Companies</t>
  </si>
  <si>
    <r>
      <t>e.</t>
    </r>
    <r>
      <rPr>
        <sz val="11"/>
        <color indexed="8"/>
        <rFont val="Arial"/>
        <family val="2"/>
      </rPr>
      <t xml:space="preserve"> </t>
    </r>
  </si>
  <si>
    <t>Individuals</t>
  </si>
  <si>
    <t>Commercial Banks</t>
  </si>
  <si>
    <r>
      <t>g.</t>
    </r>
    <r>
      <rPr>
        <sz val="11"/>
        <color indexed="8"/>
        <rFont val="Arial"/>
        <family val="2"/>
      </rPr>
      <t xml:space="preserve"> </t>
    </r>
  </si>
  <si>
    <t>Non-Bank Financial Institutions</t>
  </si>
  <si>
    <t xml:space="preserve">Term Loans </t>
  </si>
  <si>
    <t xml:space="preserve">1-30 days </t>
  </si>
  <si>
    <t xml:space="preserve">31 to 90 days </t>
  </si>
  <si>
    <t xml:space="preserve">91-180 days </t>
  </si>
  <si>
    <t xml:space="preserve">181-270 days </t>
  </si>
  <si>
    <t xml:space="preserve">271-365 days </t>
  </si>
  <si>
    <t xml:space="preserve">Over 1 year </t>
  </si>
  <si>
    <t xml:space="preserve">Total </t>
  </si>
  <si>
    <t xml:space="preserve">Investment securities </t>
  </si>
  <si>
    <t xml:space="preserve">Loans &amp; advances to banks </t>
  </si>
  <si>
    <t xml:space="preserve">Loans &amp; advances to customers </t>
  </si>
  <si>
    <t xml:space="preserve">Other assets </t>
  </si>
  <si>
    <t xml:space="preserve">TOTAL </t>
  </si>
  <si>
    <t>Amounts owed to other banks</t>
  </si>
  <si>
    <t>Demand deposits</t>
  </si>
  <si>
    <t>Savings deposits</t>
  </si>
  <si>
    <t>Time deposits</t>
  </si>
  <si>
    <t>Bonds &amp; other negotiable instruments</t>
  </si>
  <si>
    <t xml:space="preserve">Other </t>
  </si>
  <si>
    <t>Time to re-pricing</t>
  </si>
  <si>
    <t>Non-interest bearing</t>
  </si>
  <si>
    <t>Total</t>
  </si>
  <si>
    <t>0-3 Months</t>
  </si>
  <si>
    <t>3- 6 Months</t>
  </si>
  <si>
    <t>6-12 months</t>
  </si>
  <si>
    <t>More than 12 months</t>
  </si>
  <si>
    <t xml:space="preserve">Cash and Balances with Banks </t>
  </si>
  <si>
    <t xml:space="preserve">Treasury Bills </t>
  </si>
  <si>
    <t xml:space="preserve">Loans and Advances </t>
  </si>
  <si>
    <t>Investment securities</t>
  </si>
  <si>
    <t>Other Assets</t>
  </si>
  <si>
    <t>Total financial assets</t>
  </si>
  <si>
    <t xml:space="preserve">Liabilities  </t>
  </si>
  <si>
    <t xml:space="preserve">Deposits </t>
  </si>
  <si>
    <t>Borrowings</t>
  </si>
  <si>
    <t>Other Liabilities</t>
  </si>
  <si>
    <t>Total financial liabilities</t>
  </si>
  <si>
    <t>Total interest Re-pricing gap</t>
  </si>
  <si>
    <t xml:space="preserve">Amount of NPLs (Gross) </t>
  </si>
  <si>
    <r>
      <t>a.</t>
    </r>
    <r>
      <rPr>
        <sz val="10"/>
        <color indexed="8"/>
        <rFont val="Arial"/>
        <family val="2"/>
      </rPr>
      <t xml:space="preserve"> </t>
    </r>
  </si>
  <si>
    <t>Substandard</t>
  </si>
  <si>
    <r>
      <t>b.</t>
    </r>
    <r>
      <rPr>
        <sz val="10"/>
        <color indexed="8"/>
        <rFont val="Arial"/>
        <family val="2"/>
      </rPr>
      <t xml:space="preserve"> </t>
    </r>
  </si>
  <si>
    <t xml:space="preserve">Doubtful </t>
  </si>
  <si>
    <t>Loss</t>
  </si>
  <si>
    <t>Specific Provisions</t>
  </si>
  <si>
    <t xml:space="preserve">Interest-in-Suspense </t>
  </si>
  <si>
    <t>Net NPLS</t>
  </si>
  <si>
    <t xml:space="preserve">Gross NPLs to Gross Loans </t>
  </si>
  <si>
    <t xml:space="preserve">Net NPLs to Net loans </t>
  </si>
  <si>
    <t>General Provisions</t>
  </si>
  <si>
    <t>Standard</t>
  </si>
  <si>
    <t>Watch</t>
  </si>
  <si>
    <t xml:space="preserve">S.no </t>
  </si>
  <si>
    <t>RMA Securities</t>
  </si>
  <si>
    <t>RGOB Bonds/Securities</t>
  </si>
  <si>
    <t>Corporate Bonds</t>
  </si>
  <si>
    <r>
      <t>d.</t>
    </r>
    <r>
      <rPr>
        <sz val="10"/>
        <color indexed="8"/>
        <rFont val="Arial"/>
        <family val="2"/>
      </rPr>
      <t xml:space="preserve"> </t>
    </r>
  </si>
  <si>
    <t>Others</t>
  </si>
  <si>
    <t>Sub-total</t>
  </si>
  <si>
    <t xml:space="preserve">Equity Investments </t>
  </si>
  <si>
    <r>
      <t>e.</t>
    </r>
    <r>
      <rPr>
        <sz val="10"/>
        <color indexed="8"/>
        <rFont val="Arial"/>
        <family val="2"/>
      </rPr>
      <t xml:space="preserve"> </t>
    </r>
  </si>
  <si>
    <r>
      <t>g.</t>
    </r>
    <r>
      <rPr>
        <sz val="10"/>
        <color indexed="8"/>
        <rFont val="Arial"/>
        <family val="2"/>
      </rPr>
      <t xml:space="preserve"> </t>
    </r>
  </si>
  <si>
    <r>
      <t>h.</t>
    </r>
    <r>
      <rPr>
        <sz val="10"/>
        <color indexed="8"/>
        <rFont val="Arial"/>
        <family val="2"/>
      </rPr>
      <t xml:space="preserve"> </t>
    </r>
  </si>
  <si>
    <t>Less</t>
  </si>
  <si>
    <t>Fixed Assets</t>
  </si>
  <si>
    <t>Fixed Assets (Gross)</t>
  </si>
  <si>
    <r>
      <t>k.</t>
    </r>
    <r>
      <rPr>
        <sz val="10"/>
        <color indexed="8"/>
        <rFont val="Arial"/>
        <family val="2"/>
      </rPr>
      <t xml:space="preserve"> </t>
    </r>
  </si>
  <si>
    <t>Accumulated Depreciation</t>
  </si>
  <si>
    <t>Fixed Assets (Net Book Value)</t>
  </si>
  <si>
    <t xml:space="preserve">Domestic </t>
  </si>
  <si>
    <t xml:space="preserve">India </t>
  </si>
  <si>
    <t>Demand deposits held with other  banks</t>
  </si>
  <si>
    <t>Time deposits held with other  banks</t>
  </si>
  <si>
    <t xml:space="preserve">Particular </t>
  </si>
  <si>
    <t>Secured Loans</t>
  </si>
  <si>
    <t>Loans secured by physical/ real estate collateral</t>
  </si>
  <si>
    <t>Loans secured by financial collateral</t>
  </si>
  <si>
    <t>Loans secured by guarantees</t>
  </si>
  <si>
    <t>Unsecured Loans</t>
  </si>
  <si>
    <t>Total Loans</t>
  </si>
  <si>
    <t xml:space="preserve">S. no </t>
  </si>
  <si>
    <t xml:space="preserve">Ratio </t>
  </si>
  <si>
    <t>Non-interest income as a percentage of Average Assets</t>
  </si>
  <si>
    <t>Operating Profit as a percentage of Average Assets</t>
  </si>
  <si>
    <t>Return on Assets</t>
  </si>
  <si>
    <t>Business (Deposits plus advances) per employee</t>
  </si>
  <si>
    <t>Profit per employee</t>
  </si>
  <si>
    <t xml:space="preserve">S.No </t>
  </si>
  <si>
    <t xml:space="preserve">Current Period (year for which disclosure is being made) </t>
  </si>
  <si>
    <t xml:space="preserve">Corresponding period of the previous year (COPPY) </t>
  </si>
  <si>
    <t xml:space="preserve">Reason  for  Penalty Imposed </t>
  </si>
  <si>
    <t xml:space="preserve">Penalty Imposed* </t>
  </si>
  <si>
    <t>No. of complaints pending at the beginning of the year</t>
  </si>
  <si>
    <t>No. of complaints received during the year</t>
  </si>
  <si>
    <t>No. of complaints redressed during the year</t>
  </si>
  <si>
    <t>No. of complaints pending at the end of the year</t>
  </si>
  <si>
    <t xml:space="preserve">Year </t>
  </si>
  <si>
    <t xml:space="preserve">Gross NPL </t>
  </si>
  <si>
    <t>Additional specific provisions</t>
  </si>
  <si>
    <t>Additional</t>
  </si>
  <si>
    <t>Required PCR</t>
  </si>
  <si>
    <t>Accretion to the buffer</t>
  </si>
  <si>
    <t>Countercyclical provisioning buffer (Stock)</t>
  </si>
  <si>
    <t xml:space="preserve">6= (60%* Col. 3) </t>
  </si>
  <si>
    <t xml:space="preserve">7 = (6-5-4) </t>
  </si>
  <si>
    <t>Particular</t>
  </si>
  <si>
    <t>Total loans to 10 largest borrowers</t>
  </si>
  <si>
    <t>As % of total Loans</t>
  </si>
  <si>
    <t>Total deposits of the 10 largest depositors</t>
  </si>
  <si>
    <t>As % of total deposits</t>
  </si>
  <si>
    <t>Five largest NPL accounts</t>
  </si>
  <si>
    <t>As % of total NPLs</t>
  </si>
  <si>
    <t xml:space="preserve">Item 1: Tier 1 Capital and its sub-components  </t>
  </si>
  <si>
    <t xml:space="preserve">Item 2: Tier 2 Capital and its sub-components </t>
  </si>
  <si>
    <t xml:space="preserve">Item 4: Capital Adequacy ratios </t>
  </si>
  <si>
    <t>Item 5: Loans and NPL by Sectoral Classification</t>
  </si>
  <si>
    <t xml:space="preserve">Item 6: Loans (Over-drafts and term loans) by type of counter-party </t>
  </si>
  <si>
    <t>Cash in hand</t>
  </si>
  <si>
    <t>Govt. Securities</t>
  </si>
  <si>
    <t>Interest Income as a percentage of Average Assets</t>
  </si>
  <si>
    <t>Item 3: Risk weighted assets (Current Period and COPPY)</t>
  </si>
  <si>
    <t>On Demand</t>
  </si>
  <si>
    <t>Investment</t>
  </si>
  <si>
    <t>Marketable Securities (Interest Earning)</t>
  </si>
  <si>
    <t>Assets/Liabilities</t>
  </si>
  <si>
    <t>Net Mismatch in each Time Interval</t>
  </si>
  <si>
    <t xml:space="preserve">Cumulative Net Mismatch </t>
  </si>
  <si>
    <t>Other liabilities</t>
  </si>
  <si>
    <t>Assets/Liablities</t>
  </si>
  <si>
    <t>Net Mismatch in each Time interval</t>
  </si>
  <si>
    <t>Cumulative Net Mismatch</t>
  </si>
  <si>
    <t>100% Risk Weighted Assets</t>
  </si>
  <si>
    <t>Weight  Asset</t>
  </si>
  <si>
    <t xml:space="preserve"> Total</t>
  </si>
  <si>
    <t xml:space="preserve">b. </t>
  </si>
  <si>
    <t>Assets in Foreign Currency</t>
  </si>
  <si>
    <t>Liabilitie s in Foreign Currency</t>
  </si>
  <si>
    <t>Net Short Term Position</t>
  </si>
  <si>
    <t>Long Term Net Position</t>
  </si>
  <si>
    <t>OVERALL Net Position</t>
  </si>
  <si>
    <t>Overall Net Position*</t>
  </si>
  <si>
    <t>Liabilities in Foreign Currency</t>
  </si>
  <si>
    <t>Long Term Foreign Currency Holdings (More than one week)</t>
  </si>
  <si>
    <t>AUD</t>
  </si>
  <si>
    <t>Additional NPL</t>
  </si>
  <si>
    <t>(60% of Additional NPL</t>
  </si>
  <si>
    <t>Interest-In-Suspense A/C</t>
  </si>
  <si>
    <t>End  of Period</t>
  </si>
  <si>
    <t xml:space="preserve">Item 11: Non performing Loans and Provisions </t>
  </si>
  <si>
    <t>Item 12: Assets and Investments</t>
  </si>
  <si>
    <t xml:space="preserve">Item 14: Geographical Distribution of Exposures </t>
  </si>
  <si>
    <t xml:space="preserve">Item 15: Credit Risk Exposures by collateral </t>
  </si>
  <si>
    <t xml:space="preserve">Item 16: Earnings Ratios (%) </t>
  </si>
  <si>
    <t xml:space="preserve">Item 17: Penalties imposed by the RMA in the past period </t>
  </si>
  <si>
    <t xml:space="preserve">Item 18: Customer Complaints </t>
  </si>
  <si>
    <t xml:space="preserve">Item 19: Provisioning Coverage Ratio </t>
  </si>
  <si>
    <t>Item 20: Concentration of Credit and Deposits</t>
  </si>
  <si>
    <t xml:space="preserve">Item 21: Exposure to 5 Largest NPL accounts </t>
  </si>
  <si>
    <t>Operational Risk</t>
  </si>
  <si>
    <t>CHF</t>
  </si>
  <si>
    <t>SG $</t>
  </si>
  <si>
    <t>EURO</t>
  </si>
  <si>
    <t>CAD</t>
  </si>
  <si>
    <t>HKD</t>
  </si>
  <si>
    <t>JPY</t>
  </si>
  <si>
    <t>Balance Sheet Amount (2019)</t>
  </si>
  <si>
    <t>Item 7: Assets (net of provisions) and Liabilities by Residual Maturity Jun-19</t>
  </si>
  <si>
    <t>Item 9: Assets and Liabilities by time-to-re-pricing Jun-19</t>
  </si>
  <si>
    <t>Losses for the Current month</t>
  </si>
  <si>
    <t>Profit for the as of Month</t>
  </si>
  <si>
    <t>Item 8: Assets (net of provisions) and Liabilities by Original Maturity Jun-20</t>
  </si>
  <si>
    <t>Item 10: Assets and Liabilities by time-to-re-pricing Jun-20</t>
  </si>
  <si>
    <t xml:space="preserve">Item 13: Foreign exchange assets and liabilities June 2020
</t>
  </si>
  <si>
    <t>Balance Sheet Amount (2020)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</si>
</sst>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_ ;[Red]\-#,##0.00\ "/>
    <numFmt numFmtId="169" formatCode="0.0"/>
    <numFmt numFmtId="170" formatCode="#,##0.000"/>
    <numFmt numFmtId="171" formatCode="#,##0.0"/>
    <numFmt numFmtId="172" formatCode="0.0%"/>
    <numFmt numFmtId="173" formatCode="[$-409]dddd\,\ mmmm\ dd\,\ yyyy"/>
    <numFmt numFmtId="174" formatCode="[$-409]h:mm:ss\ AM/PM"/>
    <numFmt numFmtId="175" formatCode="_(* #,##0.000000_);_(* \(#,##0.000000\);_(* &quot;-&quot;??????_);_(@_)"/>
    <numFmt numFmtId="176" formatCode="_(* #,##0.000_);_(* \(#,##0.000\);_(* &quot;-&quot;??_);_(@_)"/>
    <numFmt numFmtId="177" formatCode="_(* #,##0.0000_);_(* \(#,##0.0000\);_(* &quot;-&quot;??_);_(@_)"/>
    <numFmt numFmtId="178" formatCode="[$-409]dddd\,\ mmmm\ d\,\ yyyy"/>
    <numFmt numFmtId="179" formatCode="_(* #,##0.0_);_(* \(#,##0.0\);_(* &quot;-&quot;??_);_(@_)"/>
    <numFmt numFmtId="180" formatCode="_(* #,##0_);_(* \(#,##0\);_(* &quot;-&quot;??_);_(@_)"/>
    <numFmt numFmtId="181" formatCode="_(&quot;$&quot;* #,##0.000_);_(&quot;$&quot;* \(#,##0.000\);_(&quot;$&quot;* &quot;-&quot;??_);_(@_)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name val="Cambria"/>
      <family val="1"/>
    </font>
    <font>
      <sz val="10"/>
      <name val="Calibri"/>
      <family val="2"/>
    </font>
    <font>
      <b/>
      <sz val="10"/>
      <name val="Cambria"/>
      <family val="1"/>
    </font>
    <font>
      <b/>
      <sz val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Georgia"/>
      <family val="1"/>
    </font>
    <font>
      <sz val="11"/>
      <color indexed="8"/>
      <name val="Georgia"/>
      <family val="1"/>
    </font>
    <font>
      <b/>
      <sz val="14"/>
      <color indexed="8"/>
      <name val="Cambria"/>
      <family val="1"/>
    </font>
    <font>
      <sz val="14"/>
      <color indexed="8"/>
      <name val="Cambria"/>
      <family val="1"/>
    </font>
    <font>
      <i/>
      <sz val="11"/>
      <color indexed="8"/>
      <name val="Cambria"/>
      <family val="1"/>
    </font>
    <font>
      <sz val="11"/>
      <name val="Calibri"/>
      <family val="2"/>
    </font>
    <font>
      <b/>
      <sz val="10"/>
      <color indexed="8"/>
      <name val="Times New Roman"/>
      <family val="1"/>
    </font>
    <font>
      <sz val="11"/>
      <color indexed="10"/>
      <name val="Cambria"/>
      <family val="1"/>
    </font>
    <font>
      <b/>
      <sz val="10"/>
      <color indexed="8"/>
      <name val="Arial"/>
      <family val="2"/>
    </font>
    <font>
      <b/>
      <sz val="10"/>
      <color indexed="8"/>
      <name val="Georgia"/>
      <family val="1"/>
    </font>
    <font>
      <b/>
      <sz val="11"/>
      <color indexed="8"/>
      <name val="Georgia"/>
      <family val="1"/>
    </font>
    <font>
      <b/>
      <i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mbria"/>
      <family val="1"/>
    </font>
    <font>
      <sz val="11"/>
      <color rgb="FF000000"/>
      <name val="Cambria"/>
      <family val="1"/>
    </font>
    <font>
      <sz val="10"/>
      <color rgb="FF000000"/>
      <name val="Cambria"/>
      <family val="1"/>
    </font>
    <font>
      <b/>
      <sz val="10"/>
      <color rgb="FF000000"/>
      <name val="Cambria"/>
      <family val="1"/>
    </font>
    <font>
      <sz val="10"/>
      <color rgb="FF000000"/>
      <name val="Georgia"/>
      <family val="1"/>
    </font>
    <font>
      <sz val="11"/>
      <color rgb="FF000000"/>
      <name val="Georgia"/>
      <family val="1"/>
    </font>
    <font>
      <b/>
      <sz val="14"/>
      <color rgb="FF000000"/>
      <name val="Cambria"/>
      <family val="1"/>
    </font>
    <font>
      <sz val="14"/>
      <color theme="1"/>
      <name val="Cambria"/>
      <family val="1"/>
    </font>
    <font>
      <i/>
      <sz val="11"/>
      <color rgb="FF000000"/>
      <name val="Cambria"/>
      <family val="1"/>
    </font>
    <font>
      <sz val="11"/>
      <color rgb="FF000000"/>
      <name val="Arial"/>
      <family val="2"/>
    </font>
    <font>
      <b/>
      <sz val="10"/>
      <color theme="1"/>
      <name val="Times New Roman"/>
      <family val="1"/>
    </font>
    <font>
      <sz val="11"/>
      <color rgb="FFFF0000"/>
      <name val="Cambria"/>
      <family val="1"/>
    </font>
    <font>
      <sz val="10"/>
      <color rgb="FF000000"/>
      <name val="Arial"/>
      <family val="2"/>
    </font>
    <font>
      <b/>
      <sz val="10"/>
      <color rgb="FF000000"/>
      <name val="Georgia"/>
      <family val="1"/>
    </font>
    <font>
      <b/>
      <sz val="11"/>
      <color rgb="FF000000"/>
      <name val="Georgia"/>
      <family val="1"/>
    </font>
    <font>
      <b/>
      <i/>
      <sz val="11"/>
      <color rgb="FF000000"/>
      <name val="Cambria"/>
      <family val="1"/>
    </font>
    <font>
      <b/>
      <sz val="10"/>
      <color rgb="FF000000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9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5" fillId="0" borderId="10" xfId="0" applyFont="1" applyFill="1" applyBorder="1" applyAlignment="1">
      <alignment horizontal="left" wrapText="1"/>
    </xf>
    <xf numFmtId="0" fontId="66" fillId="0" borderId="0" xfId="0" applyFont="1" applyFill="1" applyBorder="1" applyAlignment="1">
      <alignment horizontal="left" wrapText="1"/>
    </xf>
    <xf numFmtId="0" fontId="65" fillId="0" borderId="10" xfId="0" applyFont="1" applyFill="1" applyBorder="1" applyAlignment="1">
      <alignment horizontal="center" wrapText="1"/>
    </xf>
    <xf numFmtId="0" fontId="66" fillId="0" borderId="10" xfId="0" applyFont="1" applyFill="1" applyBorder="1" applyAlignment="1">
      <alignment horizontal="center" vertical="top" wrapText="1"/>
    </xf>
    <xf numFmtId="0" fontId="65" fillId="0" borderId="10" xfId="0" applyFont="1" applyFill="1" applyBorder="1" applyAlignment="1">
      <alignment horizontal="left" vertical="center" wrapText="1"/>
    </xf>
    <xf numFmtId="0" fontId="66" fillId="0" borderId="0" xfId="0" applyFont="1" applyFill="1" applyBorder="1" applyAlignment="1">
      <alignment horizontal="center" vertical="top" wrapText="1"/>
    </xf>
    <xf numFmtId="43" fontId="66" fillId="0" borderId="10" xfId="42" applyFont="1" applyFill="1" applyBorder="1" applyAlignment="1">
      <alignment horizontal="left" vertical="top" wrapText="1"/>
    </xf>
    <xf numFmtId="43" fontId="65" fillId="0" borderId="10" xfId="0" applyNumberFormat="1" applyFont="1" applyFill="1" applyBorder="1" applyAlignment="1">
      <alignment horizontal="left" vertical="top" wrapText="1"/>
    </xf>
    <xf numFmtId="43" fontId="66" fillId="0" borderId="10" xfId="42" applyFont="1" applyFill="1" applyBorder="1" applyAlignment="1">
      <alignment horizontal="right" vertical="top" wrapText="1"/>
    </xf>
    <xf numFmtId="43" fontId="0" fillId="0" borderId="0" xfId="0" applyNumberFormat="1" applyFill="1" applyAlignment="1">
      <alignment/>
    </xf>
    <xf numFmtId="0" fontId="67" fillId="0" borderId="10" xfId="0" applyFont="1" applyFill="1" applyBorder="1" applyAlignment="1">
      <alignment horizontal="left" vertical="top" wrapText="1"/>
    </xf>
    <xf numFmtId="0" fontId="68" fillId="0" borderId="10" xfId="0" applyFont="1" applyFill="1" applyBorder="1" applyAlignment="1">
      <alignment horizontal="left" vertical="top" wrapText="1"/>
    </xf>
    <xf numFmtId="43" fontId="65" fillId="0" borderId="10" xfId="42" applyFont="1" applyFill="1" applyBorder="1" applyAlignment="1">
      <alignment horizontal="left" vertical="top" wrapText="1"/>
    </xf>
    <xf numFmtId="0" fontId="66" fillId="0" borderId="10" xfId="0" applyFont="1" applyFill="1" applyBorder="1" applyAlignment="1">
      <alignment horizontal="left" vertical="top"/>
    </xf>
    <xf numFmtId="43" fontId="66" fillId="0" borderId="10" xfId="42" applyFont="1" applyFill="1" applyBorder="1" applyAlignment="1">
      <alignment vertical="top"/>
    </xf>
    <xf numFmtId="0" fontId="66" fillId="0" borderId="10" xfId="0" applyFont="1" applyFill="1" applyBorder="1" applyAlignment="1">
      <alignment vertical="top"/>
    </xf>
    <xf numFmtId="43" fontId="66" fillId="0" borderId="10" xfId="0" applyNumberFormat="1" applyFont="1" applyFill="1" applyBorder="1" applyAlignment="1">
      <alignment horizontal="left" vertical="top" wrapText="1"/>
    </xf>
    <xf numFmtId="43" fontId="65" fillId="0" borderId="10" xfId="0" applyNumberFormat="1" applyFont="1" applyFill="1" applyBorder="1" applyAlignment="1">
      <alignment vertical="top" wrapText="1"/>
    </xf>
    <xf numFmtId="0" fontId="69" fillId="0" borderId="0" xfId="0" applyFont="1" applyFill="1" applyBorder="1" applyAlignment="1">
      <alignment horizontal="left" vertical="top" wrapText="1"/>
    </xf>
    <xf numFmtId="0" fontId="66" fillId="0" borderId="0" xfId="0" applyFont="1" applyFill="1" applyBorder="1" applyAlignment="1">
      <alignment horizontal="left" vertical="top" wrapText="1" indent="5"/>
    </xf>
    <xf numFmtId="4" fontId="66" fillId="0" borderId="0" xfId="0" applyNumberFormat="1" applyFont="1" applyFill="1" applyBorder="1" applyAlignment="1">
      <alignment horizontal="right" vertical="top" wrapText="1"/>
    </xf>
    <xf numFmtId="0" fontId="66" fillId="0" borderId="10" xfId="0" applyFont="1" applyFill="1" applyBorder="1" applyAlignment="1">
      <alignment horizontal="justify" vertical="top" wrapText="1"/>
    </xf>
    <xf numFmtId="0" fontId="66" fillId="0" borderId="10" xfId="0" applyFont="1" applyFill="1" applyBorder="1" applyAlignment="1">
      <alignment horizontal="justify" wrapText="1"/>
    </xf>
    <xf numFmtId="0" fontId="70" fillId="0" borderId="10" xfId="0" applyFont="1" applyFill="1" applyBorder="1" applyAlignment="1">
      <alignment horizontal="left" vertical="top" wrapText="1"/>
    </xf>
    <xf numFmtId="43" fontId="65" fillId="0" borderId="10" xfId="42" applyFont="1" applyFill="1" applyBorder="1" applyAlignment="1">
      <alignment vertical="top"/>
    </xf>
    <xf numFmtId="0" fontId="71" fillId="0" borderId="11" xfId="0" applyFont="1" applyFill="1" applyBorder="1" applyAlignment="1">
      <alignment/>
    </xf>
    <xf numFmtId="0" fontId="70" fillId="0" borderId="10" xfId="0" applyFont="1" applyFill="1" applyBorder="1" applyAlignment="1">
      <alignment horizontal="center" vertical="top" wrapText="1"/>
    </xf>
    <xf numFmtId="0" fontId="67" fillId="0" borderId="10" xfId="0" applyFont="1" applyFill="1" applyBorder="1" applyAlignment="1">
      <alignment horizontal="center" vertical="top" wrapText="1"/>
    </xf>
    <xf numFmtId="0" fontId="66" fillId="0" borderId="10" xfId="0" applyFont="1" applyFill="1" applyBorder="1" applyAlignment="1">
      <alignment horizontal="left" wrapText="1"/>
    </xf>
    <xf numFmtId="0" fontId="66" fillId="0" borderId="10" xfId="0" applyFont="1" applyFill="1" applyBorder="1" applyAlignment="1">
      <alignment horizontal="left" vertical="top" wrapText="1"/>
    </xf>
    <xf numFmtId="0" fontId="65" fillId="0" borderId="11" xfId="0" applyFont="1" applyFill="1" applyBorder="1" applyAlignment="1">
      <alignment horizontal="left" wrapText="1"/>
    </xf>
    <xf numFmtId="0" fontId="66" fillId="0" borderId="11" xfId="0" applyFont="1" applyFill="1" applyBorder="1" applyAlignment="1">
      <alignment vertical="top"/>
    </xf>
    <xf numFmtId="43" fontId="66" fillId="0" borderId="11" xfId="42" applyFont="1" applyFill="1" applyBorder="1" applyAlignment="1">
      <alignment vertical="top"/>
    </xf>
    <xf numFmtId="43" fontId="66" fillId="0" borderId="0" xfId="42" applyFont="1" applyFill="1" applyBorder="1" applyAlignment="1">
      <alignment vertical="top"/>
    </xf>
    <xf numFmtId="0" fontId="71" fillId="0" borderId="0" xfId="0" applyFont="1" applyFill="1" applyBorder="1" applyAlignment="1">
      <alignment/>
    </xf>
    <xf numFmtId="0" fontId="65" fillId="0" borderId="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66" fillId="0" borderId="0" xfId="0" applyFont="1" applyFill="1" applyBorder="1" applyAlignment="1">
      <alignment horizontal="left" vertical="top" wrapText="1"/>
    </xf>
    <xf numFmtId="0" fontId="66" fillId="0" borderId="0" xfId="0" applyFont="1" applyFill="1" applyBorder="1" applyAlignment="1">
      <alignment horizontal="right" wrapText="1"/>
    </xf>
    <xf numFmtId="17" fontId="65" fillId="0" borderId="13" xfId="0" applyNumberFormat="1" applyFont="1" applyFill="1" applyBorder="1" applyAlignment="1">
      <alignment horizontal="center" vertical="center" wrapText="1"/>
    </xf>
    <xf numFmtId="43" fontId="0" fillId="0" borderId="0" xfId="42" applyFont="1" applyFill="1" applyAlignment="1">
      <alignment/>
    </xf>
    <xf numFmtId="0" fontId="71" fillId="0" borderId="0" xfId="0" applyFont="1" applyFill="1" applyAlignment="1">
      <alignment horizontal="left"/>
    </xf>
    <xf numFmtId="0" fontId="72" fillId="0" borderId="0" xfId="0" applyFont="1" applyFill="1" applyAlignment="1">
      <alignment/>
    </xf>
    <xf numFmtId="0" fontId="73" fillId="0" borderId="10" xfId="0" applyFont="1" applyFill="1" applyBorder="1" applyAlignment="1">
      <alignment horizontal="center" wrapText="1"/>
    </xf>
    <xf numFmtId="4" fontId="66" fillId="0" borderId="10" xfId="0" applyNumberFormat="1" applyFont="1" applyFill="1" applyBorder="1" applyAlignment="1">
      <alignment horizontal="right" vertical="top" wrapText="1"/>
    </xf>
    <xf numFmtId="43" fontId="66" fillId="0" borderId="10" xfId="42" applyFont="1" applyFill="1" applyBorder="1" applyAlignment="1">
      <alignment horizontal="center" vertical="top" wrapText="1"/>
    </xf>
    <xf numFmtId="0" fontId="73" fillId="0" borderId="10" xfId="0" applyFont="1" applyFill="1" applyBorder="1" applyAlignment="1">
      <alignment horizontal="right" wrapText="1"/>
    </xf>
    <xf numFmtId="0" fontId="0" fillId="0" borderId="10" xfId="0" applyFill="1" applyBorder="1" applyAlignment="1">
      <alignment horizontal="center"/>
    </xf>
    <xf numFmtId="43" fontId="65" fillId="0" borderId="10" xfId="42" applyFont="1" applyFill="1" applyBorder="1" applyAlignment="1">
      <alignment horizontal="right" vertical="top" wrapText="1"/>
    </xf>
    <xf numFmtId="0" fontId="68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43" fontId="0" fillId="0" borderId="10" xfId="42" applyFont="1" applyFill="1" applyBorder="1" applyAlignment="1">
      <alignment/>
    </xf>
    <xf numFmtId="43" fontId="66" fillId="0" borderId="10" xfId="42" applyFont="1" applyFill="1" applyBorder="1" applyAlignment="1">
      <alignment horizontal="right" vertical="top"/>
    </xf>
    <xf numFmtId="43" fontId="65" fillId="0" borderId="10" xfId="42" applyFont="1" applyFill="1" applyBorder="1" applyAlignment="1">
      <alignment horizontal="right" vertical="top"/>
    </xf>
    <xf numFmtId="43" fontId="66" fillId="0" borderId="10" xfId="42" applyFont="1" applyFill="1" applyBorder="1" applyAlignment="1">
      <alignment horizontal="left" wrapText="1"/>
    </xf>
    <xf numFmtId="43" fontId="66" fillId="0" borderId="10" xfId="42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left" vertical="top" wrapText="1"/>
    </xf>
    <xf numFmtId="43" fontId="12" fillId="0" borderId="10" xfId="42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43" fontId="12" fillId="0" borderId="10" xfId="42" applyFont="1" applyFill="1" applyBorder="1" applyAlignment="1">
      <alignment horizontal="left" vertical="center" wrapText="1"/>
    </xf>
    <xf numFmtId="43" fontId="40" fillId="0" borderId="0" xfId="42" applyFont="1" applyFill="1" applyAlignment="1">
      <alignment/>
    </xf>
    <xf numFmtId="43" fontId="12" fillId="0" borderId="10" xfId="42" applyFont="1" applyFill="1" applyBorder="1" applyAlignment="1">
      <alignment horizontal="right" vertical="center" wrapText="1"/>
    </xf>
    <xf numFmtId="17" fontId="40" fillId="0" borderId="0" xfId="0" applyNumberFormat="1" applyFont="1" applyFill="1" applyAlignment="1">
      <alignment/>
    </xf>
    <xf numFmtId="43" fontId="66" fillId="0" borderId="10" xfId="0" applyNumberFormat="1" applyFont="1" applyFill="1" applyBorder="1" applyAlignment="1">
      <alignment horizontal="center" vertical="top" wrapText="1"/>
    </xf>
    <xf numFmtId="0" fontId="67" fillId="0" borderId="13" xfId="0" applyFont="1" applyFill="1" applyBorder="1" applyAlignment="1">
      <alignment vertical="top" wrapText="1"/>
    </xf>
    <xf numFmtId="0" fontId="66" fillId="0" borderId="13" xfId="0" applyFont="1" applyFill="1" applyBorder="1" applyAlignment="1">
      <alignment wrapText="1"/>
    </xf>
    <xf numFmtId="4" fontId="74" fillId="0" borderId="13" xfId="0" applyNumberFormat="1" applyFont="1" applyFill="1" applyBorder="1" applyAlignment="1">
      <alignment wrapText="1"/>
    </xf>
    <xf numFmtId="43" fontId="66" fillId="0" borderId="13" xfId="42" applyFont="1" applyFill="1" applyBorder="1" applyAlignment="1">
      <alignment vertical="center"/>
    </xf>
    <xf numFmtId="43" fontId="66" fillId="0" borderId="13" xfId="42" applyFont="1" applyFill="1" applyBorder="1" applyAlignment="1">
      <alignment vertical="center" wrapText="1"/>
    </xf>
    <xf numFmtId="0" fontId="67" fillId="0" borderId="10" xfId="0" applyFont="1" applyFill="1" applyBorder="1" applyAlignment="1">
      <alignment horizontal="center" vertical="top"/>
    </xf>
    <xf numFmtId="0" fontId="66" fillId="0" borderId="10" xfId="0" applyFont="1" applyFill="1" applyBorder="1" applyAlignment="1">
      <alignment horizontal="left"/>
    </xf>
    <xf numFmtId="43" fontId="66" fillId="0" borderId="10" xfId="42" applyFont="1" applyFill="1" applyBorder="1" applyAlignment="1">
      <alignment horizontal="center" vertical="center"/>
    </xf>
    <xf numFmtId="43" fontId="66" fillId="0" borderId="10" xfId="42" applyFont="1" applyFill="1" applyBorder="1" applyAlignment="1">
      <alignment horizontal="center" vertical="center" wrapText="1"/>
    </xf>
    <xf numFmtId="43" fontId="75" fillId="0" borderId="0" xfId="42" applyFont="1" applyFill="1" applyAlignment="1">
      <alignment/>
    </xf>
    <xf numFmtId="43" fontId="0" fillId="0" borderId="10" xfId="42" applyFont="1" applyFill="1" applyBorder="1" applyAlignment="1" applyProtection="1">
      <alignment/>
      <protection locked="0"/>
    </xf>
    <xf numFmtId="43" fontId="65" fillId="0" borderId="10" xfId="0" applyNumberFormat="1" applyFont="1" applyFill="1" applyBorder="1" applyAlignment="1">
      <alignment horizontal="left" vertical="top"/>
    </xf>
    <xf numFmtId="181" fontId="65" fillId="0" borderId="10" xfId="45" applyNumberFormat="1" applyFont="1" applyFill="1" applyBorder="1" applyAlignment="1">
      <alignment vertical="top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left" vertical="top" wrapText="1"/>
    </xf>
    <xf numFmtId="0" fontId="65" fillId="0" borderId="13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5" fillId="0" borderId="10" xfId="0" applyFont="1" applyFill="1" applyBorder="1" applyAlignment="1">
      <alignment horizontal="center" vertical="top" wrapText="1"/>
    </xf>
    <xf numFmtId="4" fontId="65" fillId="0" borderId="10" xfId="0" applyNumberFormat="1" applyFont="1" applyFill="1" applyBorder="1" applyAlignment="1">
      <alignment horizontal="right" wrapText="1"/>
    </xf>
    <xf numFmtId="4" fontId="66" fillId="0" borderId="10" xfId="0" applyNumberFormat="1" applyFont="1" applyFill="1" applyBorder="1" applyAlignment="1">
      <alignment horizontal="right" wrapText="1"/>
    </xf>
    <xf numFmtId="0" fontId="66" fillId="0" borderId="13" xfId="0" applyFont="1" applyFill="1" applyBorder="1" applyAlignment="1">
      <alignment horizontal="center" vertical="top" wrapText="1"/>
    </xf>
    <xf numFmtId="0" fontId="66" fillId="0" borderId="13" xfId="0" applyFont="1" applyFill="1" applyBorder="1" applyAlignment="1">
      <alignment horizontal="left" wrapText="1"/>
    </xf>
    <xf numFmtId="168" fontId="0" fillId="0" borderId="14" xfId="0" applyNumberFormat="1" applyFill="1" applyBorder="1" applyAlignment="1" applyProtection="1">
      <alignment/>
      <protection locked="0"/>
    </xf>
    <xf numFmtId="4" fontId="0" fillId="0" borderId="0" xfId="0" applyNumberFormat="1" applyFill="1" applyAlignment="1">
      <alignment/>
    </xf>
    <xf numFmtId="0" fontId="76" fillId="0" borderId="10" xfId="0" applyFont="1" applyFill="1" applyBorder="1" applyAlignment="1">
      <alignment horizontal="left" wrapText="1"/>
    </xf>
    <xf numFmtId="4" fontId="76" fillId="0" borderId="10" xfId="0" applyNumberFormat="1" applyFont="1" applyFill="1" applyBorder="1" applyAlignment="1">
      <alignment horizontal="right" wrapText="1"/>
    </xf>
    <xf numFmtId="0" fontId="66" fillId="0" borderId="10" xfId="0" applyFont="1" applyFill="1" applyBorder="1" applyAlignment="1">
      <alignment horizontal="left" vertical="center" wrapText="1"/>
    </xf>
    <xf numFmtId="2" fontId="66" fillId="0" borderId="10" xfId="0" applyNumberFormat="1" applyFont="1" applyFill="1" applyBorder="1" applyAlignment="1">
      <alignment horizontal="right" wrapText="1"/>
    </xf>
    <xf numFmtId="0" fontId="66" fillId="0" borderId="10" xfId="0" applyFont="1" applyFill="1" applyBorder="1" applyAlignment="1">
      <alignment horizontal="center" wrapText="1"/>
    </xf>
    <xf numFmtId="2" fontId="66" fillId="0" borderId="10" xfId="0" applyNumberFormat="1" applyFont="1" applyFill="1" applyBorder="1" applyAlignment="1">
      <alignment horizontal="right" vertical="top" wrapText="1"/>
    </xf>
    <xf numFmtId="43" fontId="77" fillId="0" borderId="10" xfId="42" applyFont="1" applyFill="1" applyBorder="1" applyAlignment="1">
      <alignment horizontal="right" wrapText="1"/>
    </xf>
    <xf numFmtId="43" fontId="66" fillId="0" borderId="10" xfId="42" applyFont="1" applyFill="1" applyBorder="1" applyAlignment="1">
      <alignment horizontal="right" wrapText="1"/>
    </xf>
    <xf numFmtId="43" fontId="66" fillId="0" borderId="13" xfId="42" applyFont="1" applyFill="1" applyBorder="1" applyAlignment="1">
      <alignment horizontal="right" wrapText="1"/>
    </xf>
    <xf numFmtId="0" fontId="66" fillId="0" borderId="10" xfId="0" applyFont="1" applyFill="1" applyBorder="1" applyAlignment="1">
      <alignment horizontal="center" vertical="top"/>
    </xf>
    <xf numFmtId="43" fontId="66" fillId="0" borderId="10" xfId="42" applyFont="1" applyFill="1" applyBorder="1" applyAlignment="1">
      <alignment horizontal="right"/>
    </xf>
    <xf numFmtId="0" fontId="0" fillId="0" borderId="0" xfId="0" applyFill="1" applyAlignment="1">
      <alignment/>
    </xf>
    <xf numFmtId="0" fontId="65" fillId="0" borderId="10" xfId="0" applyFont="1" applyFill="1" applyBorder="1" applyAlignment="1">
      <alignment horizontal="center" vertical="top"/>
    </xf>
    <xf numFmtId="4" fontId="77" fillId="0" borderId="10" xfId="0" applyNumberFormat="1" applyFont="1" applyFill="1" applyBorder="1" applyAlignment="1">
      <alignment horizontal="right" vertical="top" wrapText="1"/>
    </xf>
    <xf numFmtId="43" fontId="66" fillId="0" borderId="13" xfId="42" applyFont="1" applyFill="1" applyBorder="1" applyAlignment="1">
      <alignment horizontal="center" vertical="top" wrapText="1"/>
    </xf>
    <xf numFmtId="43" fontId="77" fillId="0" borderId="13" xfId="42" applyFont="1" applyFill="1" applyBorder="1" applyAlignment="1">
      <alignment horizontal="right" vertical="top" wrapText="1"/>
    </xf>
    <xf numFmtId="0" fontId="66" fillId="0" borderId="1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78" fillId="0" borderId="10" xfId="0" applyFont="1" applyFill="1" applyBorder="1" applyAlignment="1">
      <alignment horizontal="center" vertical="top" wrapText="1"/>
    </xf>
    <xf numFmtId="0" fontId="63" fillId="0" borderId="0" xfId="0" applyFont="1" applyFill="1" applyAlignment="1">
      <alignment/>
    </xf>
    <xf numFmtId="0" fontId="73" fillId="0" borderId="10" xfId="0" applyFont="1" applyFill="1" applyBorder="1" applyAlignment="1">
      <alignment horizontal="left" wrapText="1"/>
    </xf>
    <xf numFmtId="43" fontId="66" fillId="0" borderId="10" xfId="0" applyNumberFormat="1" applyFont="1" applyFill="1" applyBorder="1" applyAlignment="1">
      <alignment horizontal="left" wrapText="1"/>
    </xf>
    <xf numFmtId="43" fontId="63" fillId="0" borderId="0" xfId="0" applyNumberFormat="1" applyFont="1" applyFill="1" applyAlignment="1">
      <alignment/>
    </xf>
    <xf numFmtId="0" fontId="57" fillId="0" borderId="10" xfId="54" applyFill="1" applyBorder="1" applyAlignment="1" applyProtection="1">
      <alignment horizontal="center"/>
      <protection/>
    </xf>
    <xf numFmtId="2" fontId="65" fillId="0" borderId="10" xfId="0" applyNumberFormat="1" applyFont="1" applyFill="1" applyBorder="1" applyAlignment="1">
      <alignment horizontal="right" vertical="top" wrapText="1"/>
    </xf>
    <xf numFmtId="0" fontId="68" fillId="0" borderId="10" xfId="0" applyFont="1" applyFill="1" applyBorder="1" applyAlignment="1">
      <alignment horizontal="center" wrapText="1"/>
    </xf>
    <xf numFmtId="0" fontId="67" fillId="0" borderId="13" xfId="0" applyFont="1" applyFill="1" applyBorder="1" applyAlignment="1">
      <alignment horizontal="center" wrapText="1"/>
    </xf>
    <xf numFmtId="0" fontId="67" fillId="0" borderId="13" xfId="0" applyFont="1" applyFill="1" applyBorder="1" applyAlignment="1">
      <alignment horizontal="left" wrapText="1"/>
    </xf>
    <xf numFmtId="43" fontId="4" fillId="0" borderId="10" xfId="42" applyFont="1" applyFill="1" applyBorder="1" applyAlignment="1">
      <alignment horizontal="right" vertical="top" wrapText="1"/>
    </xf>
    <xf numFmtId="43" fontId="4" fillId="0" borderId="10" xfId="42" applyFont="1" applyFill="1" applyBorder="1" applyAlignment="1">
      <alignment vertical="top" wrapText="1"/>
    </xf>
    <xf numFmtId="0" fontId="67" fillId="0" borderId="10" xfId="0" applyFont="1" applyFill="1" applyBorder="1" applyAlignment="1">
      <alignment horizontal="center" wrapText="1"/>
    </xf>
    <xf numFmtId="0" fontId="67" fillId="0" borderId="10" xfId="0" applyFont="1" applyFill="1" applyBorder="1" applyAlignment="1">
      <alignment horizontal="left" wrapText="1"/>
    </xf>
    <xf numFmtId="43" fontId="6" fillId="0" borderId="10" xfId="42" applyFont="1" applyFill="1" applyBorder="1" applyAlignment="1">
      <alignment horizontal="right" vertical="top" wrapText="1"/>
    </xf>
    <xf numFmtId="0" fontId="67" fillId="0" borderId="10" xfId="0" applyFont="1" applyFill="1" applyBorder="1" applyAlignment="1">
      <alignment horizontal="justify" wrapText="1"/>
    </xf>
    <xf numFmtId="0" fontId="67" fillId="0" borderId="0" xfId="0" applyFont="1" applyFill="1" applyBorder="1" applyAlignment="1">
      <alignment horizontal="left" wrapText="1"/>
    </xf>
    <xf numFmtId="0" fontId="68" fillId="0" borderId="10" xfId="0" applyFont="1" applyFill="1" applyBorder="1" applyAlignment="1">
      <alignment horizontal="left" wrapText="1"/>
    </xf>
    <xf numFmtId="43" fontId="71" fillId="0" borderId="0" xfId="0" applyNumberFormat="1" applyFont="1" applyFill="1" applyAlignment="1">
      <alignment horizontal="left"/>
    </xf>
    <xf numFmtId="43" fontId="72" fillId="0" borderId="0" xfId="0" applyNumberFormat="1" applyFont="1" applyFill="1" applyAlignment="1">
      <alignment/>
    </xf>
    <xf numFmtId="0" fontId="79" fillId="0" borderId="10" xfId="0" applyFont="1" applyFill="1" applyBorder="1" applyAlignment="1">
      <alignment horizontal="center" vertical="top" wrapText="1"/>
    </xf>
    <xf numFmtId="43" fontId="65" fillId="0" borderId="10" xfId="42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 vertical="top" wrapText="1"/>
    </xf>
    <xf numFmtId="4" fontId="77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 wrapText="1"/>
    </xf>
    <xf numFmtId="0" fontId="66" fillId="0" borderId="10" xfId="0" applyFont="1" applyFill="1" applyBorder="1" applyAlignment="1">
      <alignment horizontal="right" wrapText="1"/>
    </xf>
    <xf numFmtId="4" fontId="63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43" fontId="66" fillId="0" borderId="10" xfId="42" applyFont="1" applyFill="1" applyBorder="1" applyAlignment="1">
      <alignment horizontal="left" vertical="top"/>
    </xf>
    <xf numFmtId="0" fontId="71" fillId="0" borderId="15" xfId="0" applyFont="1" applyFill="1" applyBorder="1" applyAlignment="1">
      <alignment/>
    </xf>
    <xf numFmtId="0" fontId="71" fillId="0" borderId="16" xfId="0" applyFont="1" applyFill="1" applyBorder="1" applyAlignment="1">
      <alignment/>
    </xf>
    <xf numFmtId="0" fontId="66" fillId="0" borderId="10" xfId="0" applyFont="1" applyFill="1" applyBorder="1" applyAlignment="1">
      <alignment vertical="top" wrapText="1"/>
    </xf>
    <xf numFmtId="43" fontId="65" fillId="0" borderId="10" xfId="0" applyNumberFormat="1" applyFont="1" applyFill="1" applyBorder="1" applyAlignment="1">
      <alignment horizontal="left" vertical="center" wrapText="1"/>
    </xf>
    <xf numFmtId="4" fontId="65" fillId="0" borderId="10" xfId="0" applyNumberFormat="1" applyFont="1" applyFill="1" applyBorder="1" applyAlignment="1">
      <alignment horizontal="right" vertical="top" wrapText="1"/>
    </xf>
    <xf numFmtId="0" fontId="69" fillId="0" borderId="10" xfId="0" applyFont="1" applyFill="1" applyBorder="1" applyAlignment="1">
      <alignment horizontal="center" vertical="top" wrapText="1"/>
    </xf>
    <xf numFmtId="0" fontId="66" fillId="0" borderId="10" xfId="0" applyFont="1" applyFill="1" applyBorder="1" applyAlignment="1">
      <alignment horizontal="left" vertical="top" wrapText="1" indent="5"/>
    </xf>
    <xf numFmtId="39" fontId="66" fillId="0" borderId="10" xfId="0" applyNumberFormat="1" applyFont="1" applyFill="1" applyBorder="1" applyAlignment="1">
      <alignment horizontal="right" vertical="top" wrapText="1"/>
    </xf>
    <xf numFmtId="43" fontId="29" fillId="0" borderId="0" xfId="44" applyFont="1" applyFill="1" applyBorder="1" applyAlignment="1">
      <alignment/>
    </xf>
    <xf numFmtId="0" fontId="80" fillId="0" borderId="10" xfId="0" applyFont="1" applyFill="1" applyBorder="1" applyAlignment="1">
      <alignment horizontal="left" wrapText="1"/>
    </xf>
    <xf numFmtId="0" fontId="73" fillId="0" borderId="17" xfId="0" applyFont="1" applyFill="1" applyBorder="1" applyAlignment="1">
      <alignment horizontal="center"/>
    </xf>
    <xf numFmtId="0" fontId="73" fillId="0" borderId="15" xfId="0" applyFont="1" applyFill="1" applyBorder="1" applyAlignment="1">
      <alignment/>
    </xf>
    <xf numFmtId="0" fontId="73" fillId="0" borderId="16" xfId="0" applyFont="1" applyFill="1" applyBorder="1" applyAlignment="1">
      <alignment/>
    </xf>
    <xf numFmtId="0" fontId="77" fillId="0" borderId="10" xfId="0" applyFont="1" applyFill="1" applyBorder="1" applyAlignment="1">
      <alignment horizontal="left" wrapText="1"/>
    </xf>
    <xf numFmtId="168" fontId="5" fillId="0" borderId="0" xfId="0" applyNumberFormat="1" applyFont="1" applyFill="1" applyBorder="1" applyAlignment="1" applyProtection="1">
      <alignment/>
      <protection hidden="1"/>
    </xf>
    <xf numFmtId="0" fontId="77" fillId="0" borderId="13" xfId="0" applyFont="1" applyFill="1" applyBorder="1" applyAlignment="1">
      <alignment horizontal="left" wrapText="1"/>
    </xf>
    <xf numFmtId="4" fontId="77" fillId="0" borderId="13" xfId="0" applyNumberFormat="1" applyFont="1" applyFill="1" applyBorder="1" applyAlignment="1">
      <alignment horizontal="right" wrapText="1"/>
    </xf>
    <xf numFmtId="4" fontId="66" fillId="0" borderId="13" xfId="0" applyNumberFormat="1" applyFont="1" applyFill="1" applyBorder="1" applyAlignment="1">
      <alignment horizontal="right" wrapText="1"/>
    </xf>
    <xf numFmtId="0" fontId="66" fillId="0" borderId="13" xfId="0" applyFont="1" applyFill="1" applyBorder="1" applyAlignment="1">
      <alignment horizontal="right" wrapText="1"/>
    </xf>
    <xf numFmtId="4" fontId="77" fillId="0" borderId="10" xfId="0" applyNumberFormat="1" applyFont="1" applyFill="1" applyBorder="1" applyAlignment="1">
      <alignment wrapText="1"/>
    </xf>
    <xf numFmtId="4" fontId="81" fillId="0" borderId="10" xfId="0" applyNumberFormat="1" applyFont="1" applyFill="1" applyBorder="1" applyAlignment="1">
      <alignment horizontal="right" wrapText="1"/>
    </xf>
    <xf numFmtId="43" fontId="7" fillId="0" borderId="10" xfId="42" applyFont="1" applyFill="1" applyBorder="1" applyAlignment="1">
      <alignment vertical="top" wrapText="1"/>
    </xf>
    <xf numFmtId="43" fontId="7" fillId="0" borderId="10" xfId="42" applyFont="1" applyFill="1" applyBorder="1" applyAlignment="1">
      <alignment horizontal="right" vertical="top" wrapText="1"/>
    </xf>
    <xf numFmtId="43" fontId="6" fillId="0" borderId="10" xfId="42" applyFont="1" applyFill="1" applyBorder="1" applyAlignment="1">
      <alignment vertical="top" wrapText="1"/>
    </xf>
    <xf numFmtId="0" fontId="68" fillId="0" borderId="18" xfId="0" applyFont="1" applyFill="1" applyBorder="1" applyAlignment="1">
      <alignment horizontal="center" wrapText="1"/>
    </xf>
    <xf numFmtId="0" fontId="68" fillId="0" borderId="19" xfId="0" applyFont="1" applyFill="1" applyBorder="1" applyAlignment="1">
      <alignment horizontal="center" wrapText="1"/>
    </xf>
    <xf numFmtId="0" fontId="65" fillId="0" borderId="17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left" vertical="top" wrapText="1"/>
    </xf>
    <xf numFmtId="0" fontId="68" fillId="0" borderId="18" xfId="0" applyFont="1" applyFill="1" applyBorder="1" applyAlignment="1">
      <alignment horizontal="center" vertical="center"/>
    </xf>
    <xf numFmtId="0" fontId="68" fillId="0" borderId="20" xfId="0" applyFont="1" applyFill="1" applyBorder="1" applyAlignment="1">
      <alignment horizontal="center" vertical="center"/>
    </xf>
    <xf numFmtId="0" fontId="68" fillId="0" borderId="19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wrapText="1"/>
    </xf>
    <xf numFmtId="0" fontId="65" fillId="0" borderId="10" xfId="0" applyFont="1" applyFill="1" applyBorder="1" applyAlignment="1">
      <alignment horizontal="center" vertical="center" wrapText="1"/>
    </xf>
    <xf numFmtId="17" fontId="65" fillId="0" borderId="17" xfId="0" applyNumberFormat="1" applyFont="1" applyFill="1" applyBorder="1" applyAlignment="1">
      <alignment horizontal="center" vertical="center" wrapText="1"/>
    </xf>
    <xf numFmtId="17" fontId="65" fillId="0" borderId="16" xfId="0" applyNumberFormat="1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top" wrapText="1"/>
    </xf>
    <xf numFmtId="0" fontId="68" fillId="0" borderId="13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8" fillId="0" borderId="21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 wrapText="1"/>
    </xf>
    <xf numFmtId="0" fontId="68" fillId="0" borderId="16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left" vertical="top" wrapText="1"/>
    </xf>
    <xf numFmtId="0" fontId="70" fillId="0" borderId="10" xfId="0" applyFont="1" applyFill="1" applyBorder="1" applyAlignment="1">
      <alignment horizontal="justify" vertical="top" wrapText="1"/>
    </xf>
    <xf numFmtId="43" fontId="77" fillId="0" borderId="10" xfId="42" applyFont="1" applyFill="1" applyBorder="1" applyAlignment="1">
      <alignment horizontal="right" vertical="top" wrapText="1"/>
    </xf>
    <xf numFmtId="43" fontId="81" fillId="0" borderId="10" xfId="42" applyFont="1" applyFill="1" applyBorder="1" applyAlignment="1">
      <alignment wrapText="1"/>
    </xf>
    <xf numFmtId="43" fontId="8" fillId="0" borderId="10" xfId="42" applyFont="1" applyFill="1" applyBorder="1" applyAlignment="1">
      <alignment vertical="top" wrapText="1"/>
    </xf>
    <xf numFmtId="43" fontId="9" fillId="0" borderId="10" xfId="42" applyFont="1" applyFill="1" applyBorder="1" applyAlignment="1">
      <alignment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9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BANK\RETURNS-RMA\RMA%20Returns\2017\Jun\BA0406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M1P1"/>
      <sheetName val="M1P2"/>
      <sheetName val="M1P3"/>
      <sheetName val="M1P4"/>
      <sheetName val="M1P5"/>
      <sheetName val="Schedule 1"/>
      <sheetName val="Schedule 2"/>
      <sheetName val="M2"/>
      <sheetName val="Schedule 3"/>
      <sheetName val="M3"/>
      <sheetName val="M4"/>
      <sheetName val="M5"/>
      <sheetName val="Schedule 4"/>
      <sheetName val="M6P1 (a)"/>
      <sheetName val="M6P1 (b)"/>
      <sheetName val="M6P2 (a)"/>
      <sheetName val="M6P2 (b)"/>
      <sheetName val="M6P3"/>
      <sheetName val="M7"/>
      <sheetName val="Schedule 5"/>
      <sheetName val="M8"/>
      <sheetName val="Schedule 6"/>
      <sheetName val="M9"/>
      <sheetName val="M10"/>
      <sheetName val="Schedule 7"/>
      <sheetName val="M11"/>
      <sheetName val="Schedule 8"/>
      <sheetName val="M12"/>
      <sheetName val="M13"/>
      <sheetName val="M14"/>
      <sheetName val="M15"/>
      <sheetName val="M16"/>
      <sheetName val="M17"/>
      <sheetName val="M18"/>
      <sheetName val="M19"/>
      <sheetName val="M20"/>
      <sheetName val="Q1"/>
      <sheetName val="Q2"/>
      <sheetName val="Q3"/>
      <sheetName val="Q4"/>
      <sheetName val="Q5"/>
      <sheetName val="Y1"/>
      <sheetName val="Data History"/>
      <sheetName val="Ratios"/>
    </sheetNames>
    <sheetDataSet>
      <sheetData sheetId="11">
        <row r="21">
          <cell r="F21">
            <v>165100322.8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1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289"/>
  <sheetViews>
    <sheetView tabSelected="1" zoomScale="89" zoomScaleNormal="89" zoomScalePageLayoutView="0" workbookViewId="0" topLeftCell="A283">
      <selection activeCell="E288" sqref="E288"/>
    </sheetView>
  </sheetViews>
  <sheetFormatPr defaultColWidth="9.140625" defaultRowHeight="15"/>
  <cols>
    <col min="1" max="1" width="20.421875" style="1" customWidth="1"/>
    <col min="2" max="2" width="25.00390625" style="1" customWidth="1"/>
    <col min="3" max="3" width="22.57421875" style="1" customWidth="1"/>
    <col min="4" max="4" width="23.00390625" style="1" customWidth="1"/>
    <col min="5" max="5" width="23.28125" style="1" customWidth="1"/>
    <col min="6" max="6" width="21.28125" style="1" customWidth="1"/>
    <col min="7" max="7" width="21.00390625" style="1" customWidth="1"/>
    <col min="8" max="8" width="25.7109375" style="1" customWidth="1"/>
    <col min="9" max="9" width="22.57421875" style="1" customWidth="1"/>
    <col min="10" max="10" width="18.00390625" style="1" bestFit="1" customWidth="1"/>
    <col min="11" max="16384" width="9.140625" style="1" customWidth="1"/>
  </cols>
  <sheetData>
    <row r="1" ht="9.75" customHeight="1"/>
    <row r="2" s="44" customFormat="1" ht="18">
      <c r="A2" s="43" t="s">
        <v>212</v>
      </c>
    </row>
    <row r="3" s="44" customFormat="1" ht="9" customHeight="1">
      <c r="A3" s="43"/>
    </row>
    <row r="4" spans="1:4" s="85" customFormat="1" ht="24.75" customHeight="1">
      <c r="A4" s="82" t="s">
        <v>8</v>
      </c>
      <c r="B4" s="84"/>
      <c r="C4" s="41">
        <v>43646</v>
      </c>
      <c r="D4" s="41">
        <v>44012</v>
      </c>
    </row>
    <row r="5" spans="1:4" ht="15">
      <c r="A5" s="86">
        <v>1</v>
      </c>
      <c r="B5" s="2" t="s">
        <v>9</v>
      </c>
      <c r="C5" s="87">
        <f>SUM(C6:C9)+C11</f>
        <v>760599252.903</v>
      </c>
      <c r="D5" s="87">
        <f>SUM(D6:D9)--D11</f>
        <v>790059468.6615522</v>
      </c>
    </row>
    <row r="6" spans="1:4" ht="15">
      <c r="A6" s="5" t="s">
        <v>10</v>
      </c>
      <c r="B6" s="30" t="s">
        <v>11</v>
      </c>
      <c r="C6" s="88">
        <v>600252230</v>
      </c>
      <c r="D6" s="88">
        <v>600252230</v>
      </c>
    </row>
    <row r="7" spans="1:5" ht="15">
      <c r="A7" s="89" t="s">
        <v>12</v>
      </c>
      <c r="B7" s="90" t="s">
        <v>13</v>
      </c>
      <c r="C7" s="91">
        <v>160152185.34</v>
      </c>
      <c r="D7" s="91">
        <v>265811293.89744076</v>
      </c>
      <c r="E7" s="92"/>
    </row>
    <row r="8" spans="1:4" ht="28.5">
      <c r="A8" s="5" t="s">
        <v>14</v>
      </c>
      <c r="B8" s="30" t="s">
        <v>15</v>
      </c>
      <c r="C8" s="88">
        <v>3424</v>
      </c>
      <c r="D8" s="88">
        <v>3424</v>
      </c>
    </row>
    <row r="9" spans="1:4" ht="15">
      <c r="A9" s="5" t="s">
        <v>16</v>
      </c>
      <c r="B9" s="30" t="s">
        <v>17</v>
      </c>
      <c r="C9" s="88">
        <v>191413.56299999356</v>
      </c>
      <c r="D9" s="88">
        <v>0</v>
      </c>
    </row>
    <row r="10" spans="1:4" ht="15">
      <c r="A10" s="45" t="s">
        <v>18</v>
      </c>
      <c r="B10" s="31"/>
      <c r="C10" s="46"/>
      <c r="D10" s="46"/>
    </row>
    <row r="11" spans="1:4" ht="28.5">
      <c r="A11" s="5" t="s">
        <v>19</v>
      </c>
      <c r="B11" s="93" t="s">
        <v>268</v>
      </c>
      <c r="C11" s="94">
        <v>0</v>
      </c>
      <c r="D11" s="88">
        <v>-76007479.23588854</v>
      </c>
    </row>
    <row r="12" spans="1:4" ht="10.5" customHeight="1">
      <c r="A12" s="39"/>
      <c r="B12" s="3"/>
      <c r="C12" s="40"/>
      <c r="D12" s="40"/>
    </row>
    <row r="13" spans="1:256" ht="18">
      <c r="A13" s="43" t="s">
        <v>213</v>
      </c>
      <c r="B13" s="44"/>
      <c r="C13" s="44"/>
      <c r="D13" s="44"/>
      <c r="E13" s="43"/>
      <c r="F13" s="44"/>
      <c r="G13" s="44"/>
      <c r="H13" s="44"/>
      <c r="I13" s="43"/>
      <c r="J13" s="44"/>
      <c r="K13" s="44"/>
      <c r="L13" s="44"/>
      <c r="M13" s="43"/>
      <c r="N13" s="44"/>
      <c r="O13" s="44"/>
      <c r="P13" s="44"/>
      <c r="Q13" s="43"/>
      <c r="R13" s="44"/>
      <c r="S13" s="44"/>
      <c r="T13" s="44"/>
      <c r="U13" s="43"/>
      <c r="V13" s="44"/>
      <c r="W13" s="44"/>
      <c r="X13" s="44"/>
      <c r="Y13" s="43"/>
      <c r="Z13" s="44"/>
      <c r="AA13" s="44"/>
      <c r="AB13" s="44"/>
      <c r="AC13" s="43"/>
      <c r="AD13" s="44"/>
      <c r="AE13" s="44"/>
      <c r="AF13" s="44"/>
      <c r="AG13" s="43"/>
      <c r="AH13" s="44"/>
      <c r="AI13" s="44"/>
      <c r="AJ13" s="44"/>
      <c r="AK13" s="43"/>
      <c r="AL13" s="44"/>
      <c r="AM13" s="44"/>
      <c r="AN13" s="44"/>
      <c r="AO13" s="43"/>
      <c r="AP13" s="44"/>
      <c r="AQ13" s="44"/>
      <c r="AR13" s="44"/>
      <c r="AS13" s="43"/>
      <c r="AT13" s="44"/>
      <c r="AU13" s="44"/>
      <c r="AV13" s="44"/>
      <c r="AW13" s="43"/>
      <c r="AX13" s="44"/>
      <c r="AY13" s="44"/>
      <c r="AZ13" s="44"/>
      <c r="BA13" s="43"/>
      <c r="BB13" s="44"/>
      <c r="BC13" s="44"/>
      <c r="BD13" s="44"/>
      <c r="BE13" s="43"/>
      <c r="BF13" s="44"/>
      <c r="BG13" s="44"/>
      <c r="BH13" s="44"/>
      <c r="BI13" s="43"/>
      <c r="BJ13" s="44"/>
      <c r="BK13" s="44"/>
      <c r="BL13" s="44"/>
      <c r="BM13" s="43"/>
      <c r="BN13" s="44"/>
      <c r="BO13" s="44"/>
      <c r="BP13" s="44"/>
      <c r="BQ13" s="43"/>
      <c r="BR13" s="44"/>
      <c r="BS13" s="44"/>
      <c r="BT13" s="44"/>
      <c r="BU13" s="43"/>
      <c r="BV13" s="44"/>
      <c r="BW13" s="44"/>
      <c r="BX13" s="44"/>
      <c r="BY13" s="43"/>
      <c r="BZ13" s="44"/>
      <c r="CA13" s="44"/>
      <c r="CB13" s="44"/>
      <c r="CC13" s="43"/>
      <c r="CD13" s="44"/>
      <c r="CE13" s="44"/>
      <c r="CF13" s="44"/>
      <c r="CG13" s="43"/>
      <c r="CH13" s="44"/>
      <c r="CI13" s="44"/>
      <c r="CJ13" s="44"/>
      <c r="CK13" s="43"/>
      <c r="CL13" s="44"/>
      <c r="CM13" s="44"/>
      <c r="CN13" s="44"/>
      <c r="CO13" s="43"/>
      <c r="CP13" s="44"/>
      <c r="CQ13" s="44"/>
      <c r="CR13" s="44"/>
      <c r="CS13" s="43"/>
      <c r="CT13" s="44"/>
      <c r="CU13" s="44"/>
      <c r="CV13" s="44"/>
      <c r="CW13" s="43"/>
      <c r="CX13" s="44"/>
      <c r="CY13" s="44"/>
      <c r="CZ13" s="44"/>
      <c r="DA13" s="43"/>
      <c r="DB13" s="44"/>
      <c r="DC13" s="44"/>
      <c r="DD13" s="44"/>
      <c r="DE13" s="43"/>
      <c r="DF13" s="44"/>
      <c r="DG13" s="44"/>
      <c r="DH13" s="44"/>
      <c r="DI13" s="43"/>
      <c r="DJ13" s="44"/>
      <c r="DK13" s="44"/>
      <c r="DL13" s="44"/>
      <c r="DM13" s="43"/>
      <c r="DN13" s="44"/>
      <c r="DO13" s="44"/>
      <c r="DP13" s="44"/>
      <c r="DQ13" s="43"/>
      <c r="DR13" s="44"/>
      <c r="DS13" s="44"/>
      <c r="DT13" s="44"/>
      <c r="DU13" s="43"/>
      <c r="DV13" s="44"/>
      <c r="DW13" s="44"/>
      <c r="DX13" s="44"/>
      <c r="DY13" s="43"/>
      <c r="DZ13" s="44"/>
      <c r="EA13" s="44"/>
      <c r="EB13" s="44"/>
      <c r="EC13" s="43"/>
      <c r="ED13" s="44"/>
      <c r="EE13" s="44"/>
      <c r="EF13" s="44"/>
      <c r="EG13" s="43"/>
      <c r="EH13" s="44"/>
      <c r="EI13" s="44"/>
      <c r="EJ13" s="44"/>
      <c r="EK13" s="43"/>
      <c r="EL13" s="44"/>
      <c r="EM13" s="44"/>
      <c r="EN13" s="44"/>
      <c r="EO13" s="43"/>
      <c r="EP13" s="44"/>
      <c r="EQ13" s="44"/>
      <c r="ER13" s="44"/>
      <c r="ES13" s="43"/>
      <c r="ET13" s="44"/>
      <c r="EU13" s="44"/>
      <c r="EV13" s="44"/>
      <c r="EW13" s="43"/>
      <c r="EX13" s="44"/>
      <c r="EY13" s="44"/>
      <c r="EZ13" s="44"/>
      <c r="FA13" s="43"/>
      <c r="FB13" s="44"/>
      <c r="FC13" s="44"/>
      <c r="FD13" s="44"/>
      <c r="FE13" s="43"/>
      <c r="FF13" s="44"/>
      <c r="FG13" s="44"/>
      <c r="FH13" s="44"/>
      <c r="FI13" s="43"/>
      <c r="FJ13" s="44"/>
      <c r="FK13" s="44"/>
      <c r="FL13" s="44"/>
      <c r="FM13" s="43"/>
      <c r="FN13" s="44"/>
      <c r="FO13" s="44"/>
      <c r="FP13" s="44"/>
      <c r="FQ13" s="43"/>
      <c r="FR13" s="44"/>
      <c r="FS13" s="44"/>
      <c r="FT13" s="44"/>
      <c r="FU13" s="43"/>
      <c r="FV13" s="44"/>
      <c r="FW13" s="44"/>
      <c r="FX13" s="44"/>
      <c r="FY13" s="43"/>
      <c r="FZ13" s="44"/>
      <c r="GA13" s="44"/>
      <c r="GB13" s="44"/>
      <c r="GC13" s="43"/>
      <c r="GD13" s="44"/>
      <c r="GE13" s="44"/>
      <c r="GF13" s="44"/>
      <c r="GG13" s="43"/>
      <c r="GH13" s="44"/>
      <c r="GI13" s="44"/>
      <c r="GJ13" s="44"/>
      <c r="GK13" s="43"/>
      <c r="GL13" s="44"/>
      <c r="GM13" s="44"/>
      <c r="GN13" s="44"/>
      <c r="GO13" s="43"/>
      <c r="GP13" s="44"/>
      <c r="GQ13" s="44"/>
      <c r="GR13" s="44"/>
      <c r="GS13" s="43"/>
      <c r="GT13" s="44"/>
      <c r="GU13" s="44"/>
      <c r="GV13" s="44"/>
      <c r="GW13" s="43"/>
      <c r="GX13" s="44"/>
      <c r="GY13" s="44"/>
      <c r="GZ13" s="44"/>
      <c r="HA13" s="43"/>
      <c r="HB13" s="44"/>
      <c r="HC13" s="44"/>
      <c r="HD13" s="44"/>
      <c r="HE13" s="43"/>
      <c r="HF13" s="44"/>
      <c r="HG13" s="44"/>
      <c r="HH13" s="44"/>
      <c r="HI13" s="43"/>
      <c r="HJ13" s="44"/>
      <c r="HK13" s="44"/>
      <c r="HL13" s="44"/>
      <c r="HM13" s="43"/>
      <c r="HN13" s="44"/>
      <c r="HO13" s="44"/>
      <c r="HP13" s="44"/>
      <c r="HQ13" s="43"/>
      <c r="HR13" s="44"/>
      <c r="HS13" s="44"/>
      <c r="HT13" s="44"/>
      <c r="HU13" s="43"/>
      <c r="HV13" s="44"/>
      <c r="HW13" s="44"/>
      <c r="HX13" s="44"/>
      <c r="HY13" s="43"/>
      <c r="HZ13" s="44"/>
      <c r="IA13" s="44"/>
      <c r="IB13" s="44"/>
      <c r="IC13" s="43"/>
      <c r="ID13" s="44"/>
      <c r="IE13" s="44"/>
      <c r="IF13" s="44"/>
      <c r="IG13" s="43"/>
      <c r="IH13" s="44"/>
      <c r="II13" s="44"/>
      <c r="IJ13" s="44"/>
      <c r="IK13" s="43"/>
      <c r="IL13" s="44"/>
      <c r="IM13" s="44"/>
      <c r="IN13" s="44"/>
      <c r="IO13" s="43"/>
      <c r="IP13" s="44"/>
      <c r="IQ13" s="44"/>
      <c r="IR13" s="44"/>
      <c r="IS13" s="43"/>
      <c r="IT13" s="44"/>
      <c r="IU13" s="44"/>
      <c r="IV13" s="44"/>
    </row>
    <row r="14" spans="1:256" ht="16.5" customHeight="1">
      <c r="A14" s="43"/>
      <c r="B14" s="44"/>
      <c r="C14" s="44"/>
      <c r="D14" s="44"/>
      <c r="E14" s="43"/>
      <c r="F14" s="44"/>
      <c r="G14" s="44"/>
      <c r="H14" s="44"/>
      <c r="I14" s="43"/>
      <c r="J14" s="44"/>
      <c r="K14" s="44"/>
      <c r="L14" s="44"/>
      <c r="M14" s="43"/>
      <c r="N14" s="44"/>
      <c r="O14" s="44"/>
      <c r="P14" s="44"/>
      <c r="Q14" s="43"/>
      <c r="R14" s="44"/>
      <c r="S14" s="44"/>
      <c r="T14" s="44"/>
      <c r="U14" s="43"/>
      <c r="V14" s="44"/>
      <c r="W14" s="44"/>
      <c r="X14" s="44"/>
      <c r="Y14" s="43"/>
      <c r="Z14" s="44"/>
      <c r="AA14" s="44"/>
      <c r="AB14" s="44"/>
      <c r="AC14" s="43"/>
      <c r="AD14" s="44"/>
      <c r="AE14" s="44"/>
      <c r="AF14" s="44"/>
      <c r="AG14" s="43"/>
      <c r="AH14" s="44"/>
      <c r="AI14" s="44"/>
      <c r="AJ14" s="44"/>
      <c r="AK14" s="43"/>
      <c r="AL14" s="44"/>
      <c r="AM14" s="44"/>
      <c r="AN14" s="44"/>
      <c r="AO14" s="43"/>
      <c r="AP14" s="44"/>
      <c r="AQ14" s="44"/>
      <c r="AR14" s="44"/>
      <c r="AS14" s="43"/>
      <c r="AT14" s="44"/>
      <c r="AU14" s="44"/>
      <c r="AV14" s="44"/>
      <c r="AW14" s="43"/>
      <c r="AX14" s="44"/>
      <c r="AY14" s="44"/>
      <c r="AZ14" s="44"/>
      <c r="BA14" s="43"/>
      <c r="BB14" s="44"/>
      <c r="BC14" s="44"/>
      <c r="BD14" s="44"/>
      <c r="BE14" s="43"/>
      <c r="BF14" s="44"/>
      <c r="BG14" s="44"/>
      <c r="BH14" s="44"/>
      <c r="BI14" s="43"/>
      <c r="BJ14" s="44"/>
      <c r="BK14" s="44"/>
      <c r="BL14" s="44"/>
      <c r="BM14" s="43"/>
      <c r="BN14" s="44"/>
      <c r="BO14" s="44"/>
      <c r="BP14" s="44"/>
      <c r="BQ14" s="43"/>
      <c r="BR14" s="44"/>
      <c r="BS14" s="44"/>
      <c r="BT14" s="44"/>
      <c r="BU14" s="43"/>
      <c r="BV14" s="44"/>
      <c r="BW14" s="44"/>
      <c r="BX14" s="44"/>
      <c r="BY14" s="43"/>
      <c r="BZ14" s="44"/>
      <c r="CA14" s="44"/>
      <c r="CB14" s="44"/>
      <c r="CC14" s="43"/>
      <c r="CD14" s="44"/>
      <c r="CE14" s="44"/>
      <c r="CF14" s="44"/>
      <c r="CG14" s="43"/>
      <c r="CH14" s="44"/>
      <c r="CI14" s="44"/>
      <c r="CJ14" s="44"/>
      <c r="CK14" s="43"/>
      <c r="CL14" s="44"/>
      <c r="CM14" s="44"/>
      <c r="CN14" s="44"/>
      <c r="CO14" s="43"/>
      <c r="CP14" s="44"/>
      <c r="CQ14" s="44"/>
      <c r="CR14" s="44"/>
      <c r="CS14" s="43"/>
      <c r="CT14" s="44"/>
      <c r="CU14" s="44"/>
      <c r="CV14" s="44"/>
      <c r="CW14" s="43"/>
      <c r="CX14" s="44"/>
      <c r="CY14" s="44"/>
      <c r="CZ14" s="44"/>
      <c r="DA14" s="43"/>
      <c r="DB14" s="44"/>
      <c r="DC14" s="44"/>
      <c r="DD14" s="44"/>
      <c r="DE14" s="43"/>
      <c r="DF14" s="44"/>
      <c r="DG14" s="44"/>
      <c r="DH14" s="44"/>
      <c r="DI14" s="43"/>
      <c r="DJ14" s="44"/>
      <c r="DK14" s="44"/>
      <c r="DL14" s="44"/>
      <c r="DM14" s="43"/>
      <c r="DN14" s="44"/>
      <c r="DO14" s="44"/>
      <c r="DP14" s="44"/>
      <c r="DQ14" s="43"/>
      <c r="DR14" s="44"/>
      <c r="DS14" s="44"/>
      <c r="DT14" s="44"/>
      <c r="DU14" s="43"/>
      <c r="DV14" s="44"/>
      <c r="DW14" s="44"/>
      <c r="DX14" s="44"/>
      <c r="DY14" s="43"/>
      <c r="DZ14" s="44"/>
      <c r="EA14" s="44"/>
      <c r="EB14" s="44"/>
      <c r="EC14" s="43"/>
      <c r="ED14" s="44"/>
      <c r="EE14" s="44"/>
      <c r="EF14" s="44"/>
      <c r="EG14" s="43"/>
      <c r="EH14" s="44"/>
      <c r="EI14" s="44"/>
      <c r="EJ14" s="44"/>
      <c r="EK14" s="43"/>
      <c r="EL14" s="44"/>
      <c r="EM14" s="44"/>
      <c r="EN14" s="44"/>
      <c r="EO14" s="43"/>
      <c r="EP14" s="44"/>
      <c r="EQ14" s="44"/>
      <c r="ER14" s="44"/>
      <c r="ES14" s="43"/>
      <c r="ET14" s="44"/>
      <c r="EU14" s="44"/>
      <c r="EV14" s="44"/>
      <c r="EW14" s="43"/>
      <c r="EX14" s="44"/>
      <c r="EY14" s="44"/>
      <c r="EZ14" s="44"/>
      <c r="FA14" s="43"/>
      <c r="FB14" s="44"/>
      <c r="FC14" s="44"/>
      <c r="FD14" s="44"/>
      <c r="FE14" s="43"/>
      <c r="FF14" s="44"/>
      <c r="FG14" s="44"/>
      <c r="FH14" s="44"/>
      <c r="FI14" s="43"/>
      <c r="FJ14" s="44"/>
      <c r="FK14" s="44"/>
      <c r="FL14" s="44"/>
      <c r="FM14" s="43"/>
      <c r="FN14" s="44"/>
      <c r="FO14" s="44"/>
      <c r="FP14" s="44"/>
      <c r="FQ14" s="43"/>
      <c r="FR14" s="44"/>
      <c r="FS14" s="44"/>
      <c r="FT14" s="44"/>
      <c r="FU14" s="43"/>
      <c r="FV14" s="44"/>
      <c r="FW14" s="44"/>
      <c r="FX14" s="44"/>
      <c r="FY14" s="43"/>
      <c r="FZ14" s="44"/>
      <c r="GA14" s="44"/>
      <c r="GB14" s="44"/>
      <c r="GC14" s="43"/>
      <c r="GD14" s="44"/>
      <c r="GE14" s="44"/>
      <c r="GF14" s="44"/>
      <c r="GG14" s="43"/>
      <c r="GH14" s="44"/>
      <c r="GI14" s="44"/>
      <c r="GJ14" s="44"/>
      <c r="GK14" s="43"/>
      <c r="GL14" s="44"/>
      <c r="GM14" s="44"/>
      <c r="GN14" s="44"/>
      <c r="GO14" s="43"/>
      <c r="GP14" s="44"/>
      <c r="GQ14" s="44"/>
      <c r="GR14" s="44"/>
      <c r="GS14" s="43"/>
      <c r="GT14" s="44"/>
      <c r="GU14" s="44"/>
      <c r="GV14" s="44"/>
      <c r="GW14" s="43"/>
      <c r="GX14" s="44"/>
      <c r="GY14" s="44"/>
      <c r="GZ14" s="44"/>
      <c r="HA14" s="43"/>
      <c r="HB14" s="44"/>
      <c r="HC14" s="44"/>
      <c r="HD14" s="44"/>
      <c r="HE14" s="43"/>
      <c r="HF14" s="44"/>
      <c r="HG14" s="44"/>
      <c r="HH14" s="44"/>
      <c r="HI14" s="43"/>
      <c r="HJ14" s="44"/>
      <c r="HK14" s="44"/>
      <c r="HL14" s="44"/>
      <c r="HM14" s="43"/>
      <c r="HN14" s="44"/>
      <c r="HO14" s="44"/>
      <c r="HP14" s="44"/>
      <c r="HQ14" s="43"/>
      <c r="HR14" s="44"/>
      <c r="HS14" s="44"/>
      <c r="HT14" s="44"/>
      <c r="HU14" s="43"/>
      <c r="HV14" s="44"/>
      <c r="HW14" s="44"/>
      <c r="HX14" s="44"/>
      <c r="HY14" s="43"/>
      <c r="HZ14" s="44"/>
      <c r="IA14" s="44"/>
      <c r="IB14" s="44"/>
      <c r="IC14" s="43"/>
      <c r="ID14" s="44"/>
      <c r="IE14" s="44"/>
      <c r="IF14" s="44"/>
      <c r="IG14" s="43"/>
      <c r="IH14" s="44"/>
      <c r="II14" s="44"/>
      <c r="IJ14" s="44"/>
      <c r="IK14" s="43"/>
      <c r="IL14" s="44"/>
      <c r="IM14" s="44"/>
      <c r="IN14" s="44"/>
      <c r="IO14" s="43"/>
      <c r="IP14" s="44"/>
      <c r="IQ14" s="44"/>
      <c r="IR14" s="44"/>
      <c r="IS14" s="43"/>
      <c r="IT14" s="44"/>
      <c r="IU14" s="44"/>
      <c r="IV14" s="44"/>
    </row>
    <row r="15" spans="1:4" ht="15">
      <c r="A15" s="80" t="s">
        <v>20</v>
      </c>
      <c r="B15" s="95"/>
      <c r="C15" s="41">
        <v>43646</v>
      </c>
      <c r="D15" s="41">
        <v>43983</v>
      </c>
    </row>
    <row r="16" spans="1:4" ht="18.75" customHeight="1">
      <c r="A16" s="5">
        <v>1</v>
      </c>
      <c r="B16" s="2" t="s">
        <v>21</v>
      </c>
      <c r="C16" s="87">
        <f>SUM(C17:C25)</f>
        <v>247843261.51738596</v>
      </c>
      <c r="D16" s="87">
        <f>SUM(D17:D25)</f>
        <v>491747926.8023001</v>
      </c>
    </row>
    <row r="17" spans="1:4" ht="15">
      <c r="A17" s="5" t="s">
        <v>10</v>
      </c>
      <c r="B17" s="30" t="s">
        <v>22</v>
      </c>
      <c r="C17" s="96"/>
      <c r="D17" s="96"/>
    </row>
    <row r="18" spans="1:4" ht="28.5">
      <c r="A18" s="97" t="s">
        <v>12</v>
      </c>
      <c r="B18" s="30" t="s">
        <v>23</v>
      </c>
      <c r="C18" s="98"/>
      <c r="D18" s="98"/>
    </row>
    <row r="19" spans="1:4" ht="28.5">
      <c r="A19" s="5" t="s">
        <v>14</v>
      </c>
      <c r="B19" s="30" t="s">
        <v>24</v>
      </c>
      <c r="C19" s="99">
        <v>12355470.53</v>
      </c>
      <c r="D19" s="100">
        <v>18457823.6725</v>
      </c>
    </row>
    <row r="20" spans="1:4" ht="28.5">
      <c r="A20" s="5" t="s">
        <v>16</v>
      </c>
      <c r="B20" s="30" t="s">
        <v>25</v>
      </c>
      <c r="C20" s="96"/>
      <c r="D20" s="91"/>
    </row>
    <row r="21" spans="1:4" ht="28.5">
      <c r="A21" s="5" t="s">
        <v>19</v>
      </c>
      <c r="B21" s="30" t="s">
        <v>26</v>
      </c>
      <c r="C21" s="96"/>
      <c r="D21" s="96"/>
    </row>
    <row r="22" spans="1:4" ht="15">
      <c r="A22" s="89" t="s">
        <v>27</v>
      </c>
      <c r="B22" s="90" t="s">
        <v>28</v>
      </c>
      <c r="C22" s="91">
        <v>77058040.89154999</v>
      </c>
      <c r="D22" s="101">
        <v>78260368.79902402</v>
      </c>
    </row>
    <row r="23" spans="1:4" ht="15">
      <c r="A23" s="5" t="s">
        <v>29</v>
      </c>
      <c r="B23" s="30" t="s">
        <v>30</v>
      </c>
      <c r="C23" s="96"/>
      <c r="D23" s="96"/>
    </row>
    <row r="24" spans="1:4" ht="15">
      <c r="A24" s="5" t="s">
        <v>31</v>
      </c>
      <c r="B24" s="30" t="s">
        <v>32</v>
      </c>
      <c r="C24" s="100">
        <v>120000000</v>
      </c>
      <c r="D24" s="100">
        <v>395029734.3307761</v>
      </c>
    </row>
    <row r="25" spans="1:4" s="104" customFormat="1" ht="15">
      <c r="A25" s="102" t="s">
        <v>33</v>
      </c>
      <c r="B25" s="73" t="s">
        <v>269</v>
      </c>
      <c r="C25" s="103">
        <v>38429750.09583597</v>
      </c>
      <c r="D25" s="103"/>
    </row>
    <row r="26" spans="1:4" ht="9" customHeight="1">
      <c r="A26" s="7"/>
      <c r="B26" s="3"/>
      <c r="C26" s="3"/>
      <c r="D26" s="3"/>
    </row>
    <row r="27" spans="1:4" ht="14.25" customHeight="1">
      <c r="A27" s="43" t="s">
        <v>220</v>
      </c>
      <c r="B27" s="44"/>
      <c r="C27" s="44"/>
      <c r="D27" s="43"/>
    </row>
    <row r="28" spans="1:6" ht="15">
      <c r="A28" s="176" t="s">
        <v>20</v>
      </c>
      <c r="B28" s="176" t="s">
        <v>34</v>
      </c>
      <c r="C28" s="176" t="s">
        <v>265</v>
      </c>
      <c r="D28" s="41">
        <v>43646</v>
      </c>
      <c r="E28" s="176" t="s">
        <v>273</v>
      </c>
      <c r="F28" s="41">
        <v>44012</v>
      </c>
    </row>
    <row r="29" spans="1:6" ht="15">
      <c r="A29" s="176"/>
      <c r="B29" s="176"/>
      <c r="C29" s="176"/>
      <c r="D29" s="105" t="s">
        <v>232</v>
      </c>
      <c r="E29" s="176"/>
      <c r="F29" s="86" t="s">
        <v>36</v>
      </c>
    </row>
    <row r="30" spans="1:6" ht="15">
      <c r="A30" s="176"/>
      <c r="B30" s="176"/>
      <c r="C30" s="176"/>
      <c r="D30" s="86" t="s">
        <v>35</v>
      </c>
      <c r="E30" s="176"/>
      <c r="F30" s="86" t="s">
        <v>35</v>
      </c>
    </row>
    <row r="31" spans="1:6" ht="28.5">
      <c r="A31" s="5">
        <v>1</v>
      </c>
      <c r="B31" s="30" t="s">
        <v>37</v>
      </c>
      <c r="C31" s="191">
        <v>2712346480.56</v>
      </c>
      <c r="D31" s="47">
        <v>0</v>
      </c>
      <c r="E31" s="47">
        <v>1541901736.5700002</v>
      </c>
      <c r="F31" s="47">
        <v>0</v>
      </c>
    </row>
    <row r="32" spans="1:6" ht="28.5">
      <c r="A32" s="89">
        <v>2</v>
      </c>
      <c r="B32" s="90" t="s">
        <v>38</v>
      </c>
      <c r="C32" s="108">
        <v>916427703.12</v>
      </c>
      <c r="D32" s="107">
        <f>20%*C32</f>
        <v>183285540.624</v>
      </c>
      <c r="E32" s="108">
        <v>710934564.74</v>
      </c>
      <c r="F32" s="108">
        <f>20%*E32</f>
        <v>142186912.948</v>
      </c>
    </row>
    <row r="33" spans="1:6" ht="28.5">
      <c r="A33" s="5">
        <v>3</v>
      </c>
      <c r="B33" s="30" t="s">
        <v>39</v>
      </c>
      <c r="C33" s="10">
        <v>957657705.5700002</v>
      </c>
      <c r="D33" s="47">
        <f>50%*C33</f>
        <v>478828852.7850001</v>
      </c>
      <c r="E33" s="10">
        <v>1724122938.4299998</v>
      </c>
      <c r="F33" s="10">
        <f>50%*E33</f>
        <v>862061469.2149999</v>
      </c>
    </row>
    <row r="34" spans="1:6" ht="28.5">
      <c r="A34" s="97">
        <v>4</v>
      </c>
      <c r="B34" s="30" t="s">
        <v>231</v>
      </c>
      <c r="C34" s="108">
        <v>6791263703.48237</v>
      </c>
      <c r="D34" s="107">
        <f>C34</f>
        <v>6791263703.48237</v>
      </c>
      <c r="E34" s="108">
        <v>7520821073.255469</v>
      </c>
      <c r="F34" s="108">
        <f>E34</f>
        <v>7520821073.255469</v>
      </c>
    </row>
    <row r="35" spans="1:6" ht="28.5">
      <c r="A35" s="97">
        <v>5</v>
      </c>
      <c r="B35" s="30" t="s">
        <v>40</v>
      </c>
      <c r="C35" s="10">
        <v>40475700.110000014</v>
      </c>
      <c r="D35" s="47">
        <f>C35*150%</f>
        <v>60713550.16500002</v>
      </c>
      <c r="E35" s="10">
        <v>210083614.87700006</v>
      </c>
      <c r="F35" s="10">
        <f>E35*150%</f>
        <v>315125422.3155001</v>
      </c>
    </row>
    <row r="36" spans="1:6" ht="15">
      <c r="A36" s="97">
        <v>6</v>
      </c>
      <c r="B36" s="30" t="s">
        <v>258</v>
      </c>
      <c r="C36" s="10"/>
      <c r="D36" s="47">
        <v>391732389.34799993</v>
      </c>
      <c r="E36" s="10"/>
      <c r="F36" s="10">
        <v>545581943.1079998</v>
      </c>
    </row>
    <row r="37" spans="1:6" ht="15">
      <c r="A37" s="6" t="s">
        <v>233</v>
      </c>
      <c r="B37" s="30"/>
      <c r="C37" s="192">
        <f>SUM(C31:C36)</f>
        <v>11418171292.842371</v>
      </c>
      <c r="D37" s="192">
        <f>SUM(D31:D36)</f>
        <v>7905824036.40437</v>
      </c>
      <c r="E37" s="192">
        <f>SUM(E31:E36)</f>
        <v>11707863927.87247</v>
      </c>
      <c r="F37" s="192">
        <f>SUM(F31:F36)</f>
        <v>9385776820.841969</v>
      </c>
    </row>
    <row r="38" ht="10.5" customHeight="1"/>
    <row r="39" spans="1:6" ht="18">
      <c r="A39" s="43" t="s">
        <v>214</v>
      </c>
      <c r="B39" s="44"/>
      <c r="C39" s="44"/>
      <c r="D39" s="43"/>
      <c r="E39" s="110"/>
      <c r="F39" s="111"/>
    </row>
    <row r="40" spans="1:4" ht="15">
      <c r="A40" s="112" t="s">
        <v>20</v>
      </c>
      <c r="B40" s="31"/>
      <c r="C40" s="41">
        <v>43646</v>
      </c>
      <c r="D40" s="41">
        <v>44012</v>
      </c>
    </row>
    <row r="41" spans="1:4" s="113" customFormat="1" ht="15">
      <c r="A41" s="86">
        <v>1</v>
      </c>
      <c r="B41" s="2" t="s">
        <v>54</v>
      </c>
      <c r="C41" s="14">
        <f>C5</f>
        <v>760599252.903</v>
      </c>
      <c r="D41" s="14">
        <f>D5</f>
        <v>790059468.6615522</v>
      </c>
    </row>
    <row r="42" spans="1:5" ht="42.75">
      <c r="A42" s="97" t="s">
        <v>42</v>
      </c>
      <c r="B42" s="114" t="s">
        <v>55</v>
      </c>
      <c r="C42" s="115">
        <f>2.5%*C41</f>
        <v>19014981.322575</v>
      </c>
      <c r="D42" s="115">
        <f>2.5%*D41</f>
        <v>19751486.716538806</v>
      </c>
      <c r="E42" s="11"/>
    </row>
    <row r="43" spans="1:4" ht="42.75">
      <c r="A43" s="5" t="s">
        <v>44</v>
      </c>
      <c r="B43" s="114" t="s">
        <v>56</v>
      </c>
      <c r="C43" s="31"/>
      <c r="D43" s="31"/>
    </row>
    <row r="44" spans="1:4" ht="15">
      <c r="A44" s="5" t="s">
        <v>46</v>
      </c>
      <c r="B44" s="48" t="s">
        <v>47</v>
      </c>
      <c r="C44" s="31"/>
      <c r="D44" s="31"/>
    </row>
    <row r="45" spans="1:4" ht="15">
      <c r="A45" s="5" t="s">
        <v>48</v>
      </c>
      <c r="B45" s="48" t="s">
        <v>49</v>
      </c>
      <c r="C45" s="31"/>
      <c r="D45" s="31"/>
    </row>
    <row r="46" spans="1:4" ht="15">
      <c r="A46" s="5" t="s">
        <v>50</v>
      </c>
      <c r="B46" s="48" t="s">
        <v>51</v>
      </c>
      <c r="C46" s="31"/>
      <c r="D46" s="31"/>
    </row>
    <row r="47" spans="1:6" s="113" customFormat="1" ht="15">
      <c r="A47" s="86">
        <v>2</v>
      </c>
      <c r="B47" s="2" t="s">
        <v>57</v>
      </c>
      <c r="C47" s="14">
        <f>C16</f>
        <v>247843261.51738596</v>
      </c>
      <c r="D47" s="14">
        <f>D16</f>
        <v>491747926.8023001</v>
      </c>
      <c r="F47" s="116"/>
    </row>
    <row r="48" spans="1:6" ht="28.5">
      <c r="A48" s="5">
        <v>3</v>
      </c>
      <c r="B48" s="2" t="s">
        <v>58</v>
      </c>
      <c r="C48" s="9">
        <f>C47+C41</f>
        <v>1008442514.420386</v>
      </c>
      <c r="D48" s="9">
        <f>D47+D41</f>
        <v>1281807395.4638524</v>
      </c>
      <c r="F48" s="11"/>
    </row>
    <row r="49" spans="1:5" ht="15">
      <c r="A49" s="49"/>
      <c r="B49" s="2" t="s">
        <v>41</v>
      </c>
      <c r="C49" s="50">
        <f>C41/D37*100</f>
        <v>9.62074603988943</v>
      </c>
      <c r="D49" s="50">
        <f>D41/F37*100</f>
        <v>8.417624707495213</v>
      </c>
      <c r="E49" s="11"/>
    </row>
    <row r="50" spans="1:4" ht="42.75">
      <c r="A50" s="49"/>
      <c r="B50" s="114" t="s">
        <v>43</v>
      </c>
      <c r="C50" s="30"/>
      <c r="D50" s="30"/>
    </row>
    <row r="51" spans="1:4" ht="42.75">
      <c r="A51" s="117"/>
      <c r="B51" s="114" t="s">
        <v>45</v>
      </c>
      <c r="C51" s="30"/>
      <c r="D51" s="30"/>
    </row>
    <row r="52" spans="1:4" ht="15">
      <c r="A52" s="117"/>
      <c r="B52" s="48" t="s">
        <v>47</v>
      </c>
      <c r="C52" s="31"/>
      <c r="D52" s="31"/>
    </row>
    <row r="53" spans="1:4" ht="15">
      <c r="A53" s="5" t="s">
        <v>48</v>
      </c>
      <c r="B53" s="48" t="s">
        <v>49</v>
      </c>
      <c r="C53" s="31"/>
      <c r="D53" s="31"/>
    </row>
    <row r="54" spans="1:4" ht="15">
      <c r="A54" s="5" t="s">
        <v>50</v>
      </c>
      <c r="B54" s="48" t="s">
        <v>51</v>
      </c>
      <c r="C54" s="31"/>
      <c r="D54" s="31"/>
    </row>
    <row r="55" spans="1:5" ht="15">
      <c r="A55" s="5">
        <v>5</v>
      </c>
      <c r="B55" s="2" t="s">
        <v>52</v>
      </c>
      <c r="C55" s="118">
        <f>C48/D37*100</f>
        <v>12.755691371029215</v>
      </c>
      <c r="D55" s="50">
        <f>D48/F37*100</f>
        <v>13.656913220198064</v>
      </c>
      <c r="E55" s="11"/>
    </row>
    <row r="56" spans="1:4" ht="15">
      <c r="A56" s="5">
        <v>6</v>
      </c>
      <c r="B56" s="2" t="s">
        <v>53</v>
      </c>
      <c r="C56" s="50">
        <v>6.63176579249849</v>
      </c>
      <c r="D56" s="50">
        <v>6.704626869673984</v>
      </c>
    </row>
    <row r="57" ht="11.25" customHeight="1"/>
    <row r="58" spans="1:2" ht="27" customHeight="1">
      <c r="A58" s="43" t="s">
        <v>215</v>
      </c>
      <c r="B58" s="44"/>
    </row>
    <row r="59" spans="1:11" ht="15">
      <c r="A59" s="86" t="s">
        <v>59</v>
      </c>
      <c r="B59" s="86" t="s">
        <v>60</v>
      </c>
      <c r="C59" s="177">
        <v>43646</v>
      </c>
      <c r="D59" s="178"/>
      <c r="E59" s="177">
        <v>44012</v>
      </c>
      <c r="F59" s="178"/>
      <c r="I59" s="42"/>
      <c r="J59" s="42"/>
      <c r="K59" s="42"/>
    </row>
    <row r="60" spans="1:11" ht="15">
      <c r="A60" s="175"/>
      <c r="B60" s="175"/>
      <c r="C60" s="119" t="s">
        <v>61</v>
      </c>
      <c r="D60" s="119" t="s">
        <v>62</v>
      </c>
      <c r="E60" s="119" t="s">
        <v>61</v>
      </c>
      <c r="F60" s="119" t="s">
        <v>62</v>
      </c>
      <c r="I60" s="42"/>
      <c r="J60" s="42"/>
      <c r="K60" s="42"/>
    </row>
    <row r="61" spans="1:11" ht="17.25" customHeight="1">
      <c r="A61" s="120" t="s">
        <v>10</v>
      </c>
      <c r="B61" s="121" t="s">
        <v>63</v>
      </c>
      <c r="C61" s="123">
        <v>2400933.29</v>
      </c>
      <c r="D61" s="165"/>
      <c r="E61" s="163">
        <v>1954131.9300000002</v>
      </c>
      <c r="F61" s="163">
        <v>773392.0399999999</v>
      </c>
      <c r="I61" s="42"/>
      <c r="J61" s="42"/>
      <c r="K61" s="42"/>
    </row>
    <row r="62" spans="1:11" ht="14.25" customHeight="1">
      <c r="A62" s="120" t="s">
        <v>12</v>
      </c>
      <c r="B62" s="121" t="s">
        <v>64</v>
      </c>
      <c r="C62" s="122">
        <v>300139207.68</v>
      </c>
      <c r="D62" s="165">
        <v>36029839.22</v>
      </c>
      <c r="E62" s="163">
        <v>317225610.50999993</v>
      </c>
      <c r="F62" s="163">
        <v>81490937.54999998</v>
      </c>
      <c r="I62" s="42"/>
      <c r="J62" s="42"/>
      <c r="K62" s="42"/>
    </row>
    <row r="63" spans="1:11" ht="15">
      <c r="A63" s="120" t="s">
        <v>65</v>
      </c>
      <c r="B63" s="121" t="s">
        <v>66</v>
      </c>
      <c r="C63" s="123">
        <v>1084393998.1100001</v>
      </c>
      <c r="D63" s="165">
        <v>44395937.43</v>
      </c>
      <c r="E63" s="163">
        <v>1446961324.9500003</v>
      </c>
      <c r="F63" s="163">
        <v>196122949.42999998</v>
      </c>
      <c r="I63" s="42"/>
      <c r="J63" s="42"/>
      <c r="K63" s="42"/>
    </row>
    <row r="64" spans="1:11" ht="15">
      <c r="A64" s="124" t="s">
        <v>16</v>
      </c>
      <c r="B64" s="125" t="s">
        <v>67</v>
      </c>
      <c r="C64" s="123">
        <v>942586174.3100001</v>
      </c>
      <c r="D64" s="165">
        <v>212735491.08999997</v>
      </c>
      <c r="E64" s="163">
        <v>879809332.2399999</v>
      </c>
      <c r="F64" s="163">
        <v>244920707.88</v>
      </c>
      <c r="I64" s="42"/>
      <c r="J64" s="42"/>
      <c r="K64" s="42"/>
    </row>
    <row r="65" spans="1:11" ht="15">
      <c r="A65" s="124" t="s">
        <v>19</v>
      </c>
      <c r="B65" s="125" t="s">
        <v>68</v>
      </c>
      <c r="C65" s="123">
        <v>2625939172.890001</v>
      </c>
      <c r="D65" s="165">
        <v>14316221.479999999</v>
      </c>
      <c r="E65" s="163">
        <v>2966226248.9999995</v>
      </c>
      <c r="F65" s="163">
        <v>33708692.88</v>
      </c>
      <c r="I65" s="42"/>
      <c r="J65" s="42"/>
      <c r="K65" s="42"/>
    </row>
    <row r="66" spans="1:6" ht="15">
      <c r="A66" s="120" t="s">
        <v>69</v>
      </c>
      <c r="B66" s="121" t="s">
        <v>70</v>
      </c>
      <c r="C66" s="123">
        <v>206113521.97</v>
      </c>
      <c r="D66" s="165">
        <v>38405023.79</v>
      </c>
      <c r="E66" s="163">
        <v>209087558.43</v>
      </c>
      <c r="F66" s="163">
        <v>43403002.779999994</v>
      </c>
    </row>
    <row r="67" spans="1:6" ht="25.5">
      <c r="A67" s="124" t="s">
        <v>29</v>
      </c>
      <c r="B67" s="125" t="s">
        <v>71</v>
      </c>
      <c r="C67" s="126">
        <v>314578528.3099999</v>
      </c>
      <c r="D67" s="126">
        <v>6017.85</v>
      </c>
      <c r="E67" s="126">
        <v>353440575.76000005</v>
      </c>
      <c r="F67" s="126">
        <v>5388.71</v>
      </c>
    </row>
    <row r="68" spans="1:7" ht="15">
      <c r="A68" s="124" t="s">
        <v>31</v>
      </c>
      <c r="B68" s="127" t="s">
        <v>72</v>
      </c>
      <c r="C68" s="126">
        <v>89928660.01999998</v>
      </c>
      <c r="D68" s="126">
        <v>38786499.43000001</v>
      </c>
      <c r="E68" s="126">
        <v>96814835.74000001</v>
      </c>
      <c r="F68" s="164">
        <v>39344299.56</v>
      </c>
      <c r="G68" s="92"/>
    </row>
    <row r="69" spans="1:7" ht="15">
      <c r="A69" s="124" t="s">
        <v>73</v>
      </c>
      <c r="B69" s="125" t="s">
        <v>74</v>
      </c>
      <c r="C69" s="165">
        <v>1027034751.0400002</v>
      </c>
      <c r="D69" s="165">
        <v>6680066.649999999</v>
      </c>
      <c r="E69" s="163">
        <v>92087145.38</v>
      </c>
      <c r="F69" s="163">
        <v>8546326.15</v>
      </c>
      <c r="G69" s="42"/>
    </row>
    <row r="70" spans="1:6" ht="25.5">
      <c r="A70" s="124" t="s">
        <v>75</v>
      </c>
      <c r="B70" s="125" t="s">
        <v>76</v>
      </c>
      <c r="C70" s="165">
        <v>451486022.73999995</v>
      </c>
      <c r="D70" s="165"/>
      <c r="E70" s="163">
        <v>411675361.6499998</v>
      </c>
      <c r="F70" s="165">
        <v>134601.69</v>
      </c>
    </row>
    <row r="71" spans="1:6" ht="15">
      <c r="A71" s="124" t="s">
        <v>77</v>
      </c>
      <c r="B71" s="125" t="s">
        <v>78</v>
      </c>
      <c r="C71" s="126"/>
      <c r="D71" s="126"/>
      <c r="E71" s="126"/>
      <c r="F71" s="126"/>
    </row>
    <row r="72" spans="1:6" ht="15">
      <c r="A72" s="124" t="s">
        <v>79</v>
      </c>
      <c r="B72" s="125" t="s">
        <v>80</v>
      </c>
      <c r="C72" s="126"/>
      <c r="D72" s="126"/>
      <c r="E72" s="126"/>
      <c r="F72" s="126"/>
    </row>
    <row r="73" spans="1:6" ht="15">
      <c r="A73" s="124" t="s">
        <v>81</v>
      </c>
      <c r="B73" s="125" t="s">
        <v>82</v>
      </c>
      <c r="C73" s="165">
        <v>37289656.449999996</v>
      </c>
      <c r="D73" s="165"/>
      <c r="E73" s="163">
        <v>64915671.59</v>
      </c>
      <c r="F73" s="165"/>
    </row>
    <row r="74" spans="1:6" ht="25.5">
      <c r="A74" s="124" t="s">
        <v>83</v>
      </c>
      <c r="B74" s="125" t="s">
        <v>84</v>
      </c>
      <c r="C74" s="165"/>
      <c r="D74" s="165"/>
      <c r="E74" s="163"/>
      <c r="F74" s="165"/>
    </row>
    <row r="75" spans="1:8" ht="15">
      <c r="A75" s="124" t="s">
        <v>85</v>
      </c>
      <c r="B75" s="125" t="s">
        <v>86</v>
      </c>
      <c r="C75" s="165">
        <v>966761693.3199961</v>
      </c>
      <c r="D75" s="165">
        <v>11013312.85</v>
      </c>
      <c r="E75" s="163">
        <v>1190125228.42</v>
      </c>
      <c r="F75" s="163">
        <v>13634622.579999998</v>
      </c>
      <c r="H75" s="11"/>
    </row>
    <row r="76" spans="1:8" ht="15">
      <c r="A76" s="128"/>
      <c r="B76" s="129" t="s">
        <v>121</v>
      </c>
      <c r="C76" s="193">
        <f>SUM(C61:C75)</f>
        <v>8048652320.129995</v>
      </c>
      <c r="D76" s="193">
        <f>SUM(D61:D75)</f>
        <v>402368409.7900001</v>
      </c>
      <c r="E76" s="193">
        <f>SUM(E61:E75)</f>
        <v>8030323025.599999</v>
      </c>
      <c r="F76" s="194">
        <f>SUM(F61:F75)</f>
        <v>662084921.25</v>
      </c>
      <c r="G76" s="11"/>
      <c r="H76" s="11"/>
    </row>
    <row r="77" ht="9" customHeight="1"/>
    <row r="78" spans="1:7" ht="18">
      <c r="A78" s="43" t="s">
        <v>216</v>
      </c>
      <c r="B78" s="44"/>
      <c r="E78" s="130"/>
      <c r="F78" s="131"/>
      <c r="G78" s="92"/>
    </row>
    <row r="79" spans="1:6" ht="15">
      <c r="A79" s="86" t="s">
        <v>59</v>
      </c>
      <c r="B79" s="81" t="s">
        <v>87</v>
      </c>
      <c r="C79" s="41">
        <v>43646</v>
      </c>
      <c r="D79" s="41">
        <v>44012</v>
      </c>
      <c r="F79" s="11"/>
    </row>
    <row r="80" spans="1:5" ht="15">
      <c r="A80" s="132">
        <v>1</v>
      </c>
      <c r="B80" s="2" t="s">
        <v>88</v>
      </c>
      <c r="C80" s="133">
        <f>SUM(C81:C87)</f>
        <v>1440600506.75</v>
      </c>
      <c r="D80" s="133">
        <f>SUM(D81:D87)</f>
        <v>1389540529.39</v>
      </c>
      <c r="E80" s="11"/>
    </row>
    <row r="81" spans="1:4" ht="15">
      <c r="A81" s="5" t="s">
        <v>42</v>
      </c>
      <c r="B81" s="31" t="s">
        <v>89</v>
      </c>
      <c r="C81" s="31"/>
      <c r="D81" s="31"/>
    </row>
    <row r="82" spans="1:4" ht="28.5">
      <c r="A82" s="5" t="s">
        <v>44</v>
      </c>
      <c r="B82" s="30" t="s">
        <v>90</v>
      </c>
      <c r="C82" s="30"/>
      <c r="D82" s="30"/>
    </row>
    <row r="83" spans="1:4" ht="15">
      <c r="A83" s="5" t="s">
        <v>91</v>
      </c>
      <c r="B83" s="31" t="s">
        <v>92</v>
      </c>
      <c r="C83" s="106">
        <v>143308187.66</v>
      </c>
      <c r="D83" s="134">
        <v>143875606.99</v>
      </c>
    </row>
    <row r="84" spans="1:4" ht="15">
      <c r="A84" s="5" t="s">
        <v>93</v>
      </c>
      <c r="B84" s="31" t="s">
        <v>94</v>
      </c>
      <c r="C84" s="106">
        <v>463585105.33</v>
      </c>
      <c r="D84" s="135">
        <v>474686565.5500001</v>
      </c>
    </row>
    <row r="85" spans="1:4" ht="15">
      <c r="A85" s="5" t="s">
        <v>95</v>
      </c>
      <c r="B85" s="30" t="s">
        <v>96</v>
      </c>
      <c r="C85" s="136">
        <v>683707594.0699998</v>
      </c>
      <c r="D85" s="137">
        <v>671686586.38</v>
      </c>
    </row>
    <row r="86" spans="1:4" ht="15">
      <c r="A86" s="5" t="s">
        <v>27</v>
      </c>
      <c r="B86" s="31" t="s">
        <v>97</v>
      </c>
      <c r="C86" s="109"/>
      <c r="D86" s="109"/>
    </row>
    <row r="87" spans="1:4" ht="28.5">
      <c r="A87" s="5" t="s">
        <v>98</v>
      </c>
      <c r="B87" s="30" t="s">
        <v>99</v>
      </c>
      <c r="C87" s="100">
        <v>149999619.69</v>
      </c>
      <c r="D87" s="100">
        <v>99291770.47</v>
      </c>
    </row>
    <row r="88" spans="1:4" ht="15">
      <c r="A88" s="86">
        <v>2</v>
      </c>
      <c r="B88" s="2" t="s">
        <v>100</v>
      </c>
      <c r="C88" s="87">
        <f>C93</f>
        <v>6608051813.380015</v>
      </c>
      <c r="D88" s="87">
        <f>D93</f>
        <v>6633137492.210004</v>
      </c>
    </row>
    <row r="89" spans="1:4" ht="15">
      <c r="A89" s="5" t="s">
        <v>42</v>
      </c>
      <c r="B89" s="31" t="s">
        <v>89</v>
      </c>
      <c r="C89" s="109"/>
      <c r="D89" s="109"/>
    </row>
    <row r="90" spans="1:4" ht="28.5">
      <c r="A90" s="5" t="s">
        <v>44</v>
      </c>
      <c r="B90" s="30" t="s">
        <v>90</v>
      </c>
      <c r="C90" s="138"/>
      <c r="D90" s="138"/>
    </row>
    <row r="91" spans="1:4" ht="15">
      <c r="A91" s="5" t="s">
        <v>91</v>
      </c>
      <c r="B91" s="31" t="s">
        <v>92</v>
      </c>
      <c r="C91" s="109"/>
      <c r="D91" s="109"/>
    </row>
    <row r="92" spans="1:4" ht="15">
      <c r="A92" s="5" t="s">
        <v>93</v>
      </c>
      <c r="B92" s="31" t="s">
        <v>94</v>
      </c>
      <c r="C92" s="109"/>
      <c r="D92" s="109"/>
    </row>
    <row r="93" spans="1:4" ht="15">
      <c r="A93" s="5" t="s">
        <v>95</v>
      </c>
      <c r="B93" s="30" t="s">
        <v>96</v>
      </c>
      <c r="C93" s="136">
        <v>6608051813.380015</v>
      </c>
      <c r="D93" s="136">
        <v>6633137492.210004</v>
      </c>
    </row>
    <row r="94" spans="1:4" ht="15">
      <c r="A94" s="5" t="s">
        <v>27</v>
      </c>
      <c r="B94" s="31" t="s">
        <v>97</v>
      </c>
      <c r="C94" s="109"/>
      <c r="D94" s="109"/>
    </row>
    <row r="95" spans="1:4" ht="28.5">
      <c r="A95" s="5" t="s">
        <v>98</v>
      </c>
      <c r="B95" s="31" t="s">
        <v>99</v>
      </c>
      <c r="C95" s="109"/>
      <c r="D95" s="109"/>
    </row>
    <row r="96" spans="2:6" ht="15">
      <c r="B96" s="81" t="s">
        <v>107</v>
      </c>
      <c r="C96" s="139">
        <f>C88+C80</f>
        <v>8048652320.130015</v>
      </c>
      <c r="D96" s="139">
        <f>D88+D80</f>
        <v>8022678021.600004</v>
      </c>
      <c r="E96" s="92"/>
      <c r="F96" s="92"/>
    </row>
    <row r="97" ht="12" customHeight="1"/>
    <row r="98" spans="1:2" ht="18">
      <c r="A98" s="43" t="s">
        <v>266</v>
      </c>
      <c r="B98" s="44"/>
    </row>
    <row r="99" spans="1:9" s="52" customFormat="1" ht="15">
      <c r="A99" s="49"/>
      <c r="B99" s="51" t="s">
        <v>221</v>
      </c>
      <c r="C99" s="51" t="s">
        <v>101</v>
      </c>
      <c r="D99" s="51" t="s">
        <v>102</v>
      </c>
      <c r="E99" s="51" t="s">
        <v>103</v>
      </c>
      <c r="F99" s="51" t="s">
        <v>104</v>
      </c>
      <c r="G99" s="51" t="s">
        <v>105</v>
      </c>
      <c r="H99" s="51" t="s">
        <v>106</v>
      </c>
      <c r="I99" s="51" t="s">
        <v>107</v>
      </c>
    </row>
    <row r="100" spans="1:10" ht="15">
      <c r="A100" s="12" t="s">
        <v>217</v>
      </c>
      <c r="B100" s="53">
        <v>2094326577.33</v>
      </c>
      <c r="C100" s="8">
        <v>254550811.64</v>
      </c>
      <c r="D100" s="8"/>
      <c r="E100" s="8">
        <v>800000000</v>
      </c>
      <c r="F100" s="8">
        <v>0</v>
      </c>
      <c r="G100" s="8"/>
      <c r="H100" s="8"/>
      <c r="I100" s="10">
        <f aca="true" t="shared" si="0" ref="I100:I105">SUM(B100:H100)</f>
        <v>3148877388.97</v>
      </c>
      <c r="J100" s="11"/>
    </row>
    <row r="101" spans="1:9" ht="15">
      <c r="A101" s="12" t="s">
        <v>218</v>
      </c>
      <c r="B101" s="31"/>
      <c r="C101" s="31"/>
      <c r="D101" s="31"/>
      <c r="E101" s="31"/>
      <c r="F101" s="8">
        <v>0</v>
      </c>
      <c r="G101" s="31"/>
      <c r="H101" s="8"/>
      <c r="I101" s="10">
        <f t="shared" si="0"/>
        <v>0</v>
      </c>
    </row>
    <row r="102" spans="1:9" ht="25.5">
      <c r="A102" s="12" t="s">
        <v>108</v>
      </c>
      <c r="B102" s="31"/>
      <c r="C102" s="31"/>
      <c r="D102" s="8"/>
      <c r="E102" s="31"/>
      <c r="F102" s="8">
        <v>0</v>
      </c>
      <c r="G102" s="18">
        <v>78853424.66</v>
      </c>
      <c r="H102" s="8">
        <v>7750000</v>
      </c>
      <c r="I102" s="10">
        <f t="shared" si="0"/>
        <v>86603424.66</v>
      </c>
    </row>
    <row r="103" spans="1:9" ht="25.5">
      <c r="A103" s="12" t="s">
        <v>109</v>
      </c>
      <c r="B103" s="31"/>
      <c r="C103" s="18"/>
      <c r="D103" s="18"/>
      <c r="E103" s="18"/>
      <c r="F103" s="8">
        <v>0</v>
      </c>
      <c r="G103" s="18"/>
      <c r="H103" s="18"/>
      <c r="I103" s="10">
        <f t="shared" si="0"/>
        <v>0</v>
      </c>
    </row>
    <row r="104" spans="1:9" ht="15" customHeight="1">
      <c r="A104" s="12" t="s">
        <v>110</v>
      </c>
      <c r="B104" s="10"/>
      <c r="C104" s="10">
        <v>1052304770.2700006</v>
      </c>
      <c r="D104" s="10">
        <v>606189160.0800002</v>
      </c>
      <c r="E104" s="8">
        <v>475706443.2199999</v>
      </c>
      <c r="F104" s="8">
        <v>0</v>
      </c>
      <c r="G104" s="18">
        <v>408184307.4800002</v>
      </c>
      <c r="H104" s="8">
        <v>5412100998.080006</v>
      </c>
      <c r="I104" s="10">
        <f t="shared" si="0"/>
        <v>7954485679.130007</v>
      </c>
    </row>
    <row r="105" spans="1:9" ht="15">
      <c r="A105" s="12" t="s">
        <v>111</v>
      </c>
      <c r="B105" s="18">
        <v>94166641</v>
      </c>
      <c r="C105" s="8"/>
      <c r="D105" s="8"/>
      <c r="E105" s="8"/>
      <c r="F105" s="8"/>
      <c r="G105" s="8"/>
      <c r="H105" s="8">
        <v>155020016.7273731</v>
      </c>
      <c r="I105" s="10">
        <f t="shared" si="0"/>
        <v>249186657.7273731</v>
      </c>
    </row>
    <row r="106" spans="1:10" ht="15">
      <c r="A106" s="13" t="s">
        <v>112</v>
      </c>
      <c r="B106" s="31"/>
      <c r="C106" s="9">
        <f aca="true" t="shared" si="1" ref="C106:I106">SUM(C100:C105)</f>
        <v>1306855581.9100006</v>
      </c>
      <c r="D106" s="9">
        <f t="shared" si="1"/>
        <v>606189160.0800002</v>
      </c>
      <c r="E106" s="9">
        <f t="shared" si="1"/>
        <v>1275706443.2199998</v>
      </c>
      <c r="F106" s="78">
        <f>SUM(F100:F105)</f>
        <v>0</v>
      </c>
      <c r="G106" s="9">
        <f t="shared" si="1"/>
        <v>487037732.1400002</v>
      </c>
      <c r="H106" s="9">
        <f t="shared" si="1"/>
        <v>5574871014.807379</v>
      </c>
      <c r="I106" s="9">
        <f t="shared" si="1"/>
        <v>11439153150.48738</v>
      </c>
      <c r="J106" s="11"/>
    </row>
    <row r="107" spans="1:9" ht="24" customHeight="1">
      <c r="A107" s="12" t="s">
        <v>113</v>
      </c>
      <c r="B107" s="31"/>
      <c r="C107" s="31"/>
      <c r="D107" s="31"/>
      <c r="E107" s="31"/>
      <c r="F107" s="31"/>
      <c r="G107" s="31"/>
      <c r="H107" s="31"/>
      <c r="I107" s="54">
        <f aca="true" t="shared" si="2" ref="I107:I112">SUM(B107:H107)</f>
        <v>0</v>
      </c>
    </row>
    <row r="108" spans="1:9" ht="15">
      <c r="A108" s="12" t="s">
        <v>114</v>
      </c>
      <c r="B108" s="8">
        <v>680549584.9629997</v>
      </c>
      <c r="C108" s="8"/>
      <c r="D108" s="31"/>
      <c r="E108" s="31"/>
      <c r="F108" s="31"/>
      <c r="G108" s="31"/>
      <c r="H108" s="31"/>
      <c r="I108" s="54">
        <f t="shared" si="2"/>
        <v>680549584.9629997</v>
      </c>
    </row>
    <row r="109" spans="1:10" ht="13.5" customHeight="1">
      <c r="A109" s="12" t="s">
        <v>115</v>
      </c>
      <c r="B109" s="8">
        <v>2585811114.13</v>
      </c>
      <c r="C109" s="8"/>
      <c r="D109" s="31"/>
      <c r="E109" s="31"/>
      <c r="F109" s="31"/>
      <c r="G109" s="31"/>
      <c r="H109" s="31"/>
      <c r="I109" s="54">
        <f t="shared" si="2"/>
        <v>2585811114.13</v>
      </c>
      <c r="J109" s="11"/>
    </row>
    <row r="110" spans="1:10" ht="15">
      <c r="A110" s="12" t="s">
        <v>116</v>
      </c>
      <c r="B110" s="31"/>
      <c r="C110" s="8">
        <v>1984339253.9</v>
      </c>
      <c r="D110" s="8">
        <v>842518491.35</v>
      </c>
      <c r="E110" s="8">
        <v>673586903.4200002</v>
      </c>
      <c r="F110" s="8">
        <v>0</v>
      </c>
      <c r="G110" s="8">
        <v>372747116.59000003</v>
      </c>
      <c r="H110" s="8">
        <v>2459546157.5899997</v>
      </c>
      <c r="I110" s="54">
        <f t="shared" si="2"/>
        <v>6332737922.85</v>
      </c>
      <c r="J110" s="11"/>
    </row>
    <row r="111" spans="1:9" ht="38.25">
      <c r="A111" s="12" t="s">
        <v>117</v>
      </c>
      <c r="B111" s="31"/>
      <c r="C111" s="31"/>
      <c r="D111" s="31"/>
      <c r="E111" s="31"/>
      <c r="F111" s="8">
        <v>0</v>
      </c>
      <c r="G111" s="31"/>
      <c r="H111" s="8"/>
      <c r="I111" s="54">
        <f t="shared" si="2"/>
        <v>0</v>
      </c>
    </row>
    <row r="112" spans="1:10" ht="15">
      <c r="A112" s="12" t="s">
        <v>227</v>
      </c>
      <c r="B112" s="31"/>
      <c r="C112" s="16"/>
      <c r="D112" s="16">
        <v>258616030.7</v>
      </c>
      <c r="E112" s="16"/>
      <c r="F112" s="8">
        <v>0</v>
      </c>
      <c r="G112" s="16">
        <v>181103273.74400005</v>
      </c>
      <c r="H112" s="16">
        <v>1400335224.100386</v>
      </c>
      <c r="I112" s="54">
        <f t="shared" si="2"/>
        <v>1840054528.544386</v>
      </c>
      <c r="J112" s="11"/>
    </row>
    <row r="113" spans="1:10" ht="15">
      <c r="A113" s="81" t="s">
        <v>112</v>
      </c>
      <c r="B113" s="31"/>
      <c r="C113" s="50">
        <f>SUM(C107:C112)</f>
        <v>1984339253.9</v>
      </c>
      <c r="D113" s="50">
        <f aca="true" t="shared" si="3" ref="D113:I113">SUM(D107:D112)</f>
        <v>1101134522.05</v>
      </c>
      <c r="E113" s="55">
        <f t="shared" si="3"/>
        <v>673586903.4200002</v>
      </c>
      <c r="F113" s="55">
        <f t="shared" si="3"/>
        <v>0</v>
      </c>
      <c r="G113" s="50">
        <f t="shared" si="3"/>
        <v>553850390.3340001</v>
      </c>
      <c r="H113" s="50">
        <f t="shared" si="3"/>
        <v>3859881381.690386</v>
      </c>
      <c r="I113" s="50">
        <f t="shared" si="3"/>
        <v>11439153150.487387</v>
      </c>
      <c r="J113" s="11"/>
    </row>
    <row r="114" spans="1:9" ht="28.5">
      <c r="A114" s="81" t="s">
        <v>224</v>
      </c>
      <c r="B114" s="31"/>
      <c r="C114" s="26">
        <f>C106/C113</f>
        <v>0.6585847552738373</v>
      </c>
      <c r="D114" s="26">
        <f>'[1]M4'!$F$21</f>
        <v>165100322.8</v>
      </c>
      <c r="E114" s="26">
        <f>E106/E113</f>
        <v>1.8939003070618807</v>
      </c>
      <c r="F114" s="79" t="e">
        <f>F106/F113</f>
        <v>#DIV/0!</v>
      </c>
      <c r="G114" s="26">
        <f>G106/G113</f>
        <v>0.8793669565643739</v>
      </c>
      <c r="H114" s="26">
        <f>H106/H113</f>
        <v>1.4443114861643584</v>
      </c>
      <c r="I114" s="26">
        <f>I106/I113</f>
        <v>0.9999999999999993</v>
      </c>
    </row>
    <row r="115" spans="1:9" ht="42.75">
      <c r="A115" s="81" t="s">
        <v>225</v>
      </c>
      <c r="B115" s="31"/>
      <c r="C115" s="26">
        <f>C106-C113</f>
        <v>-677483671.9899995</v>
      </c>
      <c r="D115" s="26">
        <f aca="true" t="shared" si="4" ref="D115:I115">D106-D113</f>
        <v>-494945361.9699998</v>
      </c>
      <c r="E115" s="26">
        <f t="shared" si="4"/>
        <v>602119539.7999996</v>
      </c>
      <c r="F115" s="26">
        <f t="shared" si="4"/>
        <v>0</v>
      </c>
      <c r="G115" s="26">
        <f t="shared" si="4"/>
        <v>-66812658.19399989</v>
      </c>
      <c r="H115" s="26">
        <f t="shared" si="4"/>
        <v>1714989633.116993</v>
      </c>
      <c r="I115" s="26">
        <f t="shared" si="4"/>
        <v>0</v>
      </c>
    </row>
    <row r="116" spans="1:9" ht="28.5">
      <c r="A116" s="2" t="s">
        <v>226</v>
      </c>
      <c r="B116" s="31"/>
      <c r="C116" s="26">
        <f>C115+D115</f>
        <v>-1172429033.9599993</v>
      </c>
      <c r="D116" s="26">
        <f aca="true" t="shared" si="5" ref="D116:I116">C116+D115</f>
        <v>-1667374395.929999</v>
      </c>
      <c r="E116" s="26">
        <f t="shared" si="5"/>
        <v>-1065254856.1299995</v>
      </c>
      <c r="F116" s="26">
        <f t="shared" si="5"/>
        <v>-1065254856.1299995</v>
      </c>
      <c r="G116" s="26">
        <f t="shared" si="5"/>
        <v>-1132067514.3239994</v>
      </c>
      <c r="H116" s="26">
        <f t="shared" si="5"/>
        <v>582922118.7929935</v>
      </c>
      <c r="I116" s="55">
        <f t="shared" si="5"/>
        <v>582922118.7929935</v>
      </c>
    </row>
    <row r="117" ht="6.75" customHeight="1"/>
    <row r="118" spans="1:5" ht="17.25" customHeight="1">
      <c r="A118" s="27" t="s">
        <v>270</v>
      </c>
      <c r="B118" s="27"/>
      <c r="C118" s="27"/>
      <c r="D118" s="27"/>
      <c r="E118" s="27"/>
    </row>
    <row r="119" spans="1:9" ht="15">
      <c r="A119" s="140"/>
      <c r="B119" s="83" t="s">
        <v>221</v>
      </c>
      <c r="C119" s="83" t="s">
        <v>101</v>
      </c>
      <c r="D119" s="83" t="s">
        <v>102</v>
      </c>
      <c r="E119" s="83" t="s">
        <v>103</v>
      </c>
      <c r="F119" s="83" t="s">
        <v>104</v>
      </c>
      <c r="G119" s="83" t="s">
        <v>105</v>
      </c>
      <c r="H119" s="83" t="s">
        <v>106</v>
      </c>
      <c r="I119" s="83" t="s">
        <v>107</v>
      </c>
    </row>
    <row r="120" spans="1:9" ht="15">
      <c r="A120" s="12" t="s">
        <v>217</v>
      </c>
      <c r="B120" s="8">
        <v>2324175510.53</v>
      </c>
      <c r="C120" s="8">
        <v>473923584</v>
      </c>
      <c r="D120" s="8"/>
      <c r="E120" s="8">
        <v>700000000</v>
      </c>
      <c r="F120" s="8"/>
      <c r="G120" s="8">
        <v>13000000</v>
      </c>
      <c r="H120" s="8"/>
      <c r="I120" s="8">
        <f aca="true" t="shared" si="6" ref="I120:I125">SUM(B120:H120)</f>
        <v>3511099094.53</v>
      </c>
    </row>
    <row r="121" spans="1:9" ht="15">
      <c r="A121" s="12" t="s">
        <v>218</v>
      </c>
      <c r="B121" s="17"/>
      <c r="C121" s="17"/>
      <c r="D121" s="17"/>
      <c r="E121" s="17"/>
      <c r="F121" s="17"/>
      <c r="G121" s="17"/>
      <c r="H121" s="16"/>
      <c r="I121" s="8">
        <f t="shared" si="6"/>
        <v>0</v>
      </c>
    </row>
    <row r="122" spans="1:9" ht="25.5">
      <c r="A122" s="12" t="s">
        <v>108</v>
      </c>
      <c r="B122" s="31"/>
      <c r="C122" s="31"/>
      <c r="D122" s="31"/>
      <c r="E122" s="31"/>
      <c r="F122" s="31"/>
      <c r="G122" s="8"/>
      <c r="H122" s="10">
        <v>27750000</v>
      </c>
      <c r="I122" s="8">
        <f t="shared" si="6"/>
        <v>27750000</v>
      </c>
    </row>
    <row r="123" spans="1:9" ht="25.5">
      <c r="A123" s="12" t="s">
        <v>109</v>
      </c>
      <c r="B123" s="31"/>
      <c r="C123" s="31"/>
      <c r="D123" s="31"/>
      <c r="E123" s="31"/>
      <c r="F123" s="31"/>
      <c r="G123" s="31"/>
      <c r="H123" s="8"/>
      <c r="I123" s="8">
        <f t="shared" si="6"/>
        <v>0</v>
      </c>
    </row>
    <row r="124" spans="1:10" ht="24.75" customHeight="1">
      <c r="A124" s="12" t="s">
        <v>110</v>
      </c>
      <c r="B124" s="8">
        <v>7645004</v>
      </c>
      <c r="C124" s="8">
        <v>687974223.58</v>
      </c>
      <c r="D124" s="10">
        <v>215328599.24</v>
      </c>
      <c r="E124" s="10">
        <v>421213373.9800001</v>
      </c>
      <c r="F124" s="10"/>
      <c r="G124" s="10">
        <v>413777647.9800001</v>
      </c>
      <c r="H124" s="10">
        <v>6284384176.819996</v>
      </c>
      <c r="I124" s="8">
        <f t="shared" si="6"/>
        <v>8030323025.599997</v>
      </c>
      <c r="J124" s="42"/>
    </row>
    <row r="125" spans="1:9" ht="15">
      <c r="A125" s="12" t="s">
        <v>111</v>
      </c>
      <c r="B125" s="31"/>
      <c r="C125" s="8"/>
      <c r="D125" s="8"/>
      <c r="E125" s="8"/>
      <c r="F125" s="8"/>
      <c r="G125" s="8"/>
      <c r="H125" s="8">
        <v>179784502.24307013</v>
      </c>
      <c r="I125" s="8">
        <f t="shared" si="6"/>
        <v>179784502.24307013</v>
      </c>
    </row>
    <row r="126" spans="1:10" ht="15">
      <c r="A126" s="13" t="s">
        <v>112</v>
      </c>
      <c r="B126" s="31"/>
      <c r="C126" s="9">
        <f>SUM(C120:C125)</f>
        <v>1161897807.58</v>
      </c>
      <c r="D126" s="9">
        <f aca="true" t="shared" si="7" ref="D126:I126">SUM(D120:D125)</f>
        <v>215328599.24</v>
      </c>
      <c r="E126" s="9">
        <f t="shared" si="7"/>
        <v>1121213373.98</v>
      </c>
      <c r="F126" s="9">
        <v>0</v>
      </c>
      <c r="G126" s="9">
        <f t="shared" si="7"/>
        <v>426777647.9800001</v>
      </c>
      <c r="H126" s="9">
        <f t="shared" si="7"/>
        <v>6491918679.0630665</v>
      </c>
      <c r="I126" s="9">
        <f t="shared" si="7"/>
        <v>11748956622.373068</v>
      </c>
      <c r="J126" s="11"/>
    </row>
    <row r="127" spans="1:10" ht="25.5">
      <c r="A127" s="12" t="s">
        <v>113</v>
      </c>
      <c r="B127" s="31"/>
      <c r="C127" s="31"/>
      <c r="D127" s="31"/>
      <c r="E127" s="31"/>
      <c r="F127" s="31"/>
      <c r="G127" s="31"/>
      <c r="H127" s="31"/>
      <c r="I127" s="8">
        <f>SUM(C127:H127)</f>
        <v>0</v>
      </c>
      <c r="J127" s="11"/>
    </row>
    <row r="128" spans="1:9" ht="15">
      <c r="A128" s="12" t="s">
        <v>114</v>
      </c>
      <c r="B128" s="8">
        <v>713101859.0399994</v>
      </c>
      <c r="C128" s="8"/>
      <c r="D128" s="31"/>
      <c r="E128" s="31"/>
      <c r="F128" s="31"/>
      <c r="G128" s="31"/>
      <c r="H128" s="31"/>
      <c r="I128" s="8">
        <f>SUM(B128:H128)</f>
        <v>713101859.0399994</v>
      </c>
    </row>
    <row r="129" spans="1:9" ht="15">
      <c r="A129" s="12" t="s">
        <v>115</v>
      </c>
      <c r="B129" s="8">
        <v>2604123077.4129996</v>
      </c>
      <c r="C129" s="8"/>
      <c r="D129" s="31"/>
      <c r="E129" s="31"/>
      <c r="F129" s="31"/>
      <c r="G129" s="31"/>
      <c r="H129" s="31"/>
      <c r="I129" s="8">
        <f>SUM(B129:H129)</f>
        <v>2604123077.4129996</v>
      </c>
    </row>
    <row r="130" spans="1:10" ht="15">
      <c r="A130" s="12" t="s">
        <v>116</v>
      </c>
      <c r="B130" s="8"/>
      <c r="C130" s="8">
        <v>1608496650.5300002</v>
      </c>
      <c r="D130" s="8">
        <v>1323194801.0799997</v>
      </c>
      <c r="E130" s="8">
        <v>777925022.0600001</v>
      </c>
      <c r="F130" s="8"/>
      <c r="G130" s="8">
        <v>890081812.9800001</v>
      </c>
      <c r="H130" s="8">
        <v>1510118457.29</v>
      </c>
      <c r="I130" s="8">
        <f>SUM(C130:H130)</f>
        <v>6109816743.94</v>
      </c>
      <c r="J130" s="11"/>
    </row>
    <row r="131" spans="1:11" ht="38.25">
      <c r="A131" s="12" t="s">
        <v>117</v>
      </c>
      <c r="B131" s="31"/>
      <c r="C131" s="15"/>
      <c r="D131" s="15"/>
      <c r="E131" s="15"/>
      <c r="F131" s="15"/>
      <c r="G131" s="15"/>
      <c r="H131" s="141"/>
      <c r="I131" s="8">
        <f>SUM(C131:H131)</f>
        <v>0</v>
      </c>
      <c r="K131" s="11"/>
    </row>
    <row r="132" spans="1:10" ht="15">
      <c r="A132" s="12" t="s">
        <v>135</v>
      </c>
      <c r="B132" s="31"/>
      <c r="C132" s="16"/>
      <c r="D132" s="16"/>
      <c r="E132" s="16">
        <v>276862657.4</v>
      </c>
      <c r="F132" s="16"/>
      <c r="G132" s="16">
        <v>206273317.07399994</v>
      </c>
      <c r="H132" s="16">
        <v>1838778967.5060763</v>
      </c>
      <c r="I132" s="8">
        <f>SUM(C132:H132)</f>
        <v>2321914941.9800763</v>
      </c>
      <c r="J132" s="11"/>
    </row>
    <row r="133" spans="1:10" ht="15">
      <c r="A133" s="81" t="s">
        <v>112</v>
      </c>
      <c r="B133" s="31"/>
      <c r="C133" s="14">
        <f>SUM(C127:C132)</f>
        <v>1608496650.5300002</v>
      </c>
      <c r="D133" s="14">
        <f aca="true" t="shared" si="8" ref="D133:I133">SUM(D127:D132)</f>
        <v>1323194801.0799997</v>
      </c>
      <c r="E133" s="14">
        <f t="shared" si="8"/>
        <v>1054787679.46</v>
      </c>
      <c r="F133" s="14">
        <v>0</v>
      </c>
      <c r="G133" s="14">
        <f t="shared" si="8"/>
        <v>1096355130.0540001</v>
      </c>
      <c r="H133" s="14">
        <f t="shared" si="8"/>
        <v>3348897424.7960763</v>
      </c>
      <c r="I133" s="14">
        <f t="shared" si="8"/>
        <v>11748956622.373074</v>
      </c>
      <c r="J133" s="11"/>
    </row>
    <row r="134" spans="1:10" ht="15">
      <c r="A134" s="81" t="s">
        <v>228</v>
      </c>
      <c r="B134" s="17"/>
      <c r="C134" s="26">
        <f>C126/C133</f>
        <v>0.7223501567113331</v>
      </c>
      <c r="D134" s="26">
        <f aca="true" t="shared" si="9" ref="D134:I134">D126/D133</f>
        <v>0.16273386130617162</v>
      </c>
      <c r="E134" s="26">
        <f t="shared" si="9"/>
        <v>1.0629754175304804</v>
      </c>
      <c r="F134" s="26" t="e">
        <f>F126/F133</f>
        <v>#DIV/0!</v>
      </c>
      <c r="G134" s="26">
        <f t="shared" si="9"/>
        <v>0.3892695316334037</v>
      </c>
      <c r="H134" s="26">
        <f t="shared" si="9"/>
        <v>1.9385241933644406</v>
      </c>
      <c r="I134" s="26">
        <f t="shared" si="9"/>
        <v>0.9999999999999996</v>
      </c>
      <c r="J134" s="11"/>
    </row>
    <row r="135" spans="1:9" ht="42.75">
      <c r="A135" s="81" t="s">
        <v>229</v>
      </c>
      <c r="B135" s="17"/>
      <c r="C135" s="26">
        <f>C126-C133</f>
        <v>-446598842.9500003</v>
      </c>
      <c r="D135" s="26">
        <f aca="true" t="shared" si="10" ref="D135:I135">D126-D133</f>
        <v>-1107866201.8399997</v>
      </c>
      <c r="E135" s="26">
        <f t="shared" si="10"/>
        <v>66425694.51999998</v>
      </c>
      <c r="F135" s="26">
        <f t="shared" si="10"/>
        <v>0</v>
      </c>
      <c r="G135" s="26">
        <f t="shared" si="10"/>
        <v>-669577482.0740001</v>
      </c>
      <c r="H135" s="26">
        <f t="shared" si="10"/>
        <v>3143021254.26699</v>
      </c>
      <c r="I135" s="26">
        <f t="shared" si="10"/>
        <v>0</v>
      </c>
    </row>
    <row r="136" spans="1:9" ht="28.5">
      <c r="A136" s="2" t="s">
        <v>230</v>
      </c>
      <c r="B136" s="17"/>
      <c r="C136" s="26">
        <f>C135+D135</f>
        <v>-1554465044.79</v>
      </c>
      <c r="D136" s="26">
        <f aca="true" t="shared" si="11" ref="D136:I136">C136+D135</f>
        <v>-2662331246.6299996</v>
      </c>
      <c r="E136" s="26">
        <f t="shared" si="11"/>
        <v>-2595905552.1099997</v>
      </c>
      <c r="F136" s="26">
        <f t="shared" si="11"/>
        <v>-2595905552.1099997</v>
      </c>
      <c r="G136" s="26">
        <f t="shared" si="11"/>
        <v>-3265483034.184</v>
      </c>
      <c r="H136" s="26">
        <f t="shared" si="11"/>
        <v>-122461779.91700983</v>
      </c>
      <c r="I136" s="26">
        <f t="shared" si="11"/>
        <v>-122461779.91700983</v>
      </c>
    </row>
    <row r="137" spans="1:9" ht="13.5" customHeight="1">
      <c r="A137" s="32"/>
      <c r="B137" s="33"/>
      <c r="C137" s="34"/>
      <c r="D137" s="34"/>
      <c r="E137" s="34"/>
      <c r="F137" s="35"/>
      <c r="G137" s="35"/>
      <c r="H137" s="35"/>
      <c r="I137" s="35"/>
    </row>
    <row r="138" spans="1:5" ht="16.5" customHeight="1">
      <c r="A138" s="142" t="s">
        <v>267</v>
      </c>
      <c r="B138" s="142"/>
      <c r="C138" s="142"/>
      <c r="D138" s="142"/>
      <c r="E138" s="143"/>
    </row>
    <row r="139" spans="1:7" ht="28.5">
      <c r="A139" s="13"/>
      <c r="B139" s="168" t="s">
        <v>119</v>
      </c>
      <c r="C139" s="169"/>
      <c r="D139" s="169"/>
      <c r="E139" s="170"/>
      <c r="F139" s="6" t="s">
        <v>120</v>
      </c>
      <c r="G139" s="80" t="s">
        <v>121</v>
      </c>
    </row>
    <row r="140" spans="1:7" ht="28.5">
      <c r="A140" s="81" t="s">
        <v>34</v>
      </c>
      <c r="B140" s="86" t="s">
        <v>122</v>
      </c>
      <c r="C140" s="86" t="s">
        <v>123</v>
      </c>
      <c r="D140" s="86" t="s">
        <v>124</v>
      </c>
      <c r="E140" s="86" t="s">
        <v>125</v>
      </c>
      <c r="F140" s="31"/>
      <c r="G140" s="31"/>
    </row>
    <row r="141" spans="1:7" ht="27" customHeight="1">
      <c r="A141" s="31" t="s">
        <v>126</v>
      </c>
      <c r="B141" s="8">
        <f>B100</f>
        <v>2094326577.33</v>
      </c>
      <c r="C141" s="31"/>
      <c r="D141" s="31"/>
      <c r="E141" s="8"/>
      <c r="F141" s="18"/>
      <c r="G141" s="18">
        <f>SUM(B141:F141)</f>
        <v>2094326577.33</v>
      </c>
    </row>
    <row r="142" spans="1:7" ht="15" customHeight="1">
      <c r="A142" s="30" t="s">
        <v>127</v>
      </c>
      <c r="B142" s="31"/>
      <c r="C142" s="31"/>
      <c r="D142" s="31"/>
      <c r="E142" s="31"/>
      <c r="F142" s="31"/>
      <c r="G142" s="18">
        <f>SUM(B142:F142)</f>
        <v>0</v>
      </c>
    </row>
    <row r="143" spans="1:7" ht="28.5">
      <c r="A143" s="30" t="s">
        <v>128</v>
      </c>
      <c r="B143" s="8">
        <f>C104+D104</f>
        <v>1658493930.3500009</v>
      </c>
      <c r="C143" s="8">
        <f>E104</f>
        <v>475706443.2199999</v>
      </c>
      <c r="D143" s="8">
        <f>F104</f>
        <v>0</v>
      </c>
      <c r="E143" s="8">
        <f>H104</f>
        <v>5412100998.080006</v>
      </c>
      <c r="F143" s="31"/>
      <c r="G143" s="18">
        <f>SUM(B143:F143)</f>
        <v>7546301371.650006</v>
      </c>
    </row>
    <row r="144" spans="1:7" ht="28.5">
      <c r="A144" s="30" t="s">
        <v>129</v>
      </c>
      <c r="B144" s="144"/>
      <c r="C144" s="18">
        <f>D102</f>
        <v>0</v>
      </c>
      <c r="D144" s="31"/>
      <c r="E144" s="8">
        <f>H102</f>
        <v>7750000</v>
      </c>
      <c r="F144" s="31"/>
      <c r="G144" s="18">
        <f>SUM(B144:F144)</f>
        <v>7750000</v>
      </c>
    </row>
    <row r="145" spans="1:7" ht="15">
      <c r="A145" s="31" t="s">
        <v>130</v>
      </c>
      <c r="B145" s="18"/>
      <c r="C145" s="10"/>
      <c r="D145" s="31"/>
      <c r="E145" s="10">
        <f>H105</f>
        <v>155020016.7273731</v>
      </c>
      <c r="F145" s="8"/>
      <c r="G145" s="18">
        <f>SUM(B145:F145)</f>
        <v>155020016.7273731</v>
      </c>
    </row>
    <row r="146" spans="1:7" ht="28.5">
      <c r="A146" s="81" t="s">
        <v>131</v>
      </c>
      <c r="B146" s="145">
        <f aca="true" t="shared" si="12" ref="B146:G146">SUM(B141:B145)</f>
        <v>3752820507.680001</v>
      </c>
      <c r="C146" s="145">
        <f t="shared" si="12"/>
        <v>475706443.2199999</v>
      </c>
      <c r="D146" s="145">
        <f t="shared" si="12"/>
        <v>0</v>
      </c>
      <c r="E146" s="145">
        <f t="shared" si="12"/>
        <v>5574871014.807379</v>
      </c>
      <c r="F146" s="145">
        <f t="shared" si="12"/>
        <v>0</v>
      </c>
      <c r="G146" s="145">
        <f t="shared" si="12"/>
        <v>9803397965.70738</v>
      </c>
    </row>
    <row r="147" spans="1:7" ht="15">
      <c r="A147" s="171" t="s">
        <v>132</v>
      </c>
      <c r="B147" s="171"/>
      <c r="C147" s="171"/>
      <c r="D147" s="171"/>
      <c r="E147" s="171"/>
      <c r="F147" s="171"/>
      <c r="G147" s="171"/>
    </row>
    <row r="148" spans="1:7" ht="15">
      <c r="A148" s="30" t="s">
        <v>133</v>
      </c>
      <c r="B148" s="8">
        <f>B109+C110+D110</f>
        <v>5412668859.380001</v>
      </c>
      <c r="C148" s="8">
        <f>E110</f>
        <v>673586903.4200002</v>
      </c>
      <c r="D148" s="8">
        <f>F110</f>
        <v>0</v>
      </c>
      <c r="E148" s="8">
        <f>H110</f>
        <v>2459546157.5899997</v>
      </c>
      <c r="F148" s="8">
        <f>B108</f>
        <v>680549584.9629997</v>
      </c>
      <c r="G148" s="18">
        <f>SUM(B148:F148)</f>
        <v>9226351505.353</v>
      </c>
    </row>
    <row r="149" spans="1:7" ht="15">
      <c r="A149" s="31" t="s">
        <v>134</v>
      </c>
      <c r="B149" s="31"/>
      <c r="C149" s="31"/>
      <c r="D149" s="31"/>
      <c r="E149" s="8"/>
      <c r="F149" s="8"/>
      <c r="G149" s="18">
        <f>SUM(B149:F149)</f>
        <v>0</v>
      </c>
    </row>
    <row r="150" spans="1:7" ht="15">
      <c r="A150" s="31" t="s">
        <v>135</v>
      </c>
      <c r="B150" s="18">
        <f>D112</f>
        <v>258616030.7</v>
      </c>
      <c r="C150" s="18"/>
      <c r="D150" s="18"/>
      <c r="E150" s="18">
        <f>H112</f>
        <v>1400335224.100386</v>
      </c>
      <c r="F150" s="10"/>
      <c r="G150" s="18">
        <f>SUM(B150:F150)</f>
        <v>1658951254.800386</v>
      </c>
    </row>
    <row r="151" spans="1:8" ht="28.5">
      <c r="A151" s="81" t="s">
        <v>136</v>
      </c>
      <c r="B151" s="19">
        <f aca="true" t="shared" si="13" ref="B151:G151">SUM(B148:B150)</f>
        <v>5671284890.080001</v>
      </c>
      <c r="C151" s="19">
        <f t="shared" si="13"/>
        <v>673586903.4200002</v>
      </c>
      <c r="D151" s="19">
        <f t="shared" si="13"/>
        <v>0</v>
      </c>
      <c r="E151" s="19">
        <f t="shared" si="13"/>
        <v>3859881381.690386</v>
      </c>
      <c r="F151" s="19">
        <f t="shared" si="13"/>
        <v>680549584.9629997</v>
      </c>
      <c r="G151" s="9">
        <f t="shared" si="13"/>
        <v>10885302760.153387</v>
      </c>
      <c r="H151" s="11"/>
    </row>
    <row r="152" spans="1:7" ht="28.5">
      <c r="A152" s="81" t="s">
        <v>137</v>
      </c>
      <c r="B152" s="19">
        <f aca="true" t="shared" si="14" ref="B152:G152">B146-B151</f>
        <v>-1918464382.4</v>
      </c>
      <c r="C152" s="19">
        <f t="shared" si="14"/>
        <v>-197880460.2000003</v>
      </c>
      <c r="D152" s="19">
        <f t="shared" si="14"/>
        <v>0</v>
      </c>
      <c r="E152" s="19">
        <f t="shared" si="14"/>
        <v>1714989633.116993</v>
      </c>
      <c r="F152" s="19">
        <f t="shared" si="14"/>
        <v>-680549584.9629997</v>
      </c>
      <c r="G152" s="19">
        <f t="shared" si="14"/>
        <v>-1081904794.4460068</v>
      </c>
    </row>
    <row r="153" ht="15"/>
    <row r="154" spans="1:5" ht="18">
      <c r="A154" s="27" t="s">
        <v>271</v>
      </c>
      <c r="B154" s="27"/>
      <c r="C154" s="27"/>
      <c r="D154" s="27"/>
      <c r="E154" s="27"/>
    </row>
    <row r="155" spans="1:7" ht="28.5">
      <c r="A155" s="13"/>
      <c r="B155" s="168" t="s">
        <v>119</v>
      </c>
      <c r="C155" s="169"/>
      <c r="D155" s="169"/>
      <c r="E155" s="170"/>
      <c r="F155" s="6" t="s">
        <v>120</v>
      </c>
      <c r="G155" s="80" t="s">
        <v>121</v>
      </c>
    </row>
    <row r="156" spans="1:7" ht="28.5">
      <c r="A156" s="81" t="s">
        <v>34</v>
      </c>
      <c r="B156" s="86" t="s">
        <v>122</v>
      </c>
      <c r="C156" s="86" t="s">
        <v>123</v>
      </c>
      <c r="D156" s="86" t="s">
        <v>124</v>
      </c>
      <c r="E156" s="86" t="s">
        <v>125</v>
      </c>
      <c r="F156" s="31"/>
      <c r="G156" s="31"/>
    </row>
    <row r="157" spans="1:8" ht="28.5" customHeight="1">
      <c r="A157" s="31" t="s">
        <v>126</v>
      </c>
      <c r="B157" s="8">
        <f>B120+C120</f>
        <v>2798099094.53</v>
      </c>
      <c r="C157" s="18">
        <f>E120</f>
        <v>700000000</v>
      </c>
      <c r="D157" s="31"/>
      <c r="E157" s="8">
        <f>G120</f>
        <v>13000000</v>
      </c>
      <c r="F157" s="31"/>
      <c r="G157" s="18">
        <f>SUM(B157:F157)</f>
        <v>3511099094.53</v>
      </c>
      <c r="H157" s="11"/>
    </row>
    <row r="158" spans="1:7" ht="15">
      <c r="A158" s="30" t="s">
        <v>127</v>
      </c>
      <c r="B158" s="31"/>
      <c r="C158" s="31"/>
      <c r="D158" s="31"/>
      <c r="E158" s="31"/>
      <c r="F158" s="31"/>
      <c r="G158" s="18">
        <f>SUM(B158:F158)</f>
        <v>0</v>
      </c>
    </row>
    <row r="159" spans="1:7" ht="28.5">
      <c r="A159" s="30" t="s">
        <v>128</v>
      </c>
      <c r="B159" s="8">
        <f>B124+C124+D124</f>
        <v>910947826.82</v>
      </c>
      <c r="C159" s="8">
        <f>E124</f>
        <v>421213373.9800001</v>
      </c>
      <c r="D159" s="8">
        <f>G124</f>
        <v>413777647.9800001</v>
      </c>
      <c r="E159" s="8">
        <f>H124</f>
        <v>6284384176.819996</v>
      </c>
      <c r="F159" s="31"/>
      <c r="G159" s="18">
        <f>SUM(B159:F159)</f>
        <v>8030323025.599997</v>
      </c>
    </row>
    <row r="160" spans="1:7" ht="28.5">
      <c r="A160" s="30" t="s">
        <v>129</v>
      </c>
      <c r="B160" s="144"/>
      <c r="C160" s="31"/>
      <c r="D160" s="31"/>
      <c r="E160" s="8">
        <f>H122</f>
        <v>27750000</v>
      </c>
      <c r="F160" s="31"/>
      <c r="G160" s="18">
        <f>SUM(B160:F160)</f>
        <v>27750000</v>
      </c>
    </row>
    <row r="161" spans="1:7" ht="15">
      <c r="A161" s="31" t="s">
        <v>130</v>
      </c>
      <c r="B161" s="18">
        <f>C125+D125</f>
        <v>0</v>
      </c>
      <c r="C161" s="18">
        <f>E125</f>
        <v>0</v>
      </c>
      <c r="D161" s="31"/>
      <c r="E161" s="18">
        <f>H125</f>
        <v>179784502.24307013</v>
      </c>
      <c r="F161" s="8"/>
      <c r="G161" s="18">
        <f>SUM(B161:F161)</f>
        <v>179784502.24307013</v>
      </c>
    </row>
    <row r="162" spans="1:8" ht="28.5">
      <c r="A162" s="81" t="s">
        <v>131</v>
      </c>
      <c r="B162" s="145">
        <f aca="true" t="shared" si="15" ref="B162:G162">SUM(B157:B161)</f>
        <v>3709046921.3500004</v>
      </c>
      <c r="C162" s="145">
        <f t="shared" si="15"/>
        <v>1121213373.98</v>
      </c>
      <c r="D162" s="145">
        <f t="shared" si="15"/>
        <v>413777647.9800001</v>
      </c>
      <c r="E162" s="145">
        <f t="shared" si="15"/>
        <v>6504918679.0630665</v>
      </c>
      <c r="F162" s="145">
        <f t="shared" si="15"/>
        <v>0</v>
      </c>
      <c r="G162" s="145">
        <f t="shared" si="15"/>
        <v>11748956622.373068</v>
      </c>
      <c r="H162" s="11"/>
    </row>
    <row r="163" spans="1:7" ht="15">
      <c r="A163" s="171" t="s">
        <v>132</v>
      </c>
      <c r="B163" s="171"/>
      <c r="C163" s="171"/>
      <c r="D163" s="171"/>
      <c r="E163" s="171"/>
      <c r="F163" s="171"/>
      <c r="G163" s="171"/>
    </row>
    <row r="164" spans="1:7" ht="15">
      <c r="A164" s="30" t="s">
        <v>133</v>
      </c>
      <c r="B164" s="8">
        <f>B129+C130+D130</f>
        <v>5535814529.023</v>
      </c>
      <c r="C164" s="8">
        <f>E130</f>
        <v>777925022.0600001</v>
      </c>
      <c r="D164" s="8">
        <f>F130+G130</f>
        <v>890081812.9800001</v>
      </c>
      <c r="E164" s="8">
        <f>H130</f>
        <v>1510118457.29</v>
      </c>
      <c r="F164" s="8">
        <f>B128</f>
        <v>713101859.0399994</v>
      </c>
      <c r="G164" s="18">
        <f>SUM(B164:F164)</f>
        <v>9427041680.393</v>
      </c>
    </row>
    <row r="165" spans="1:7" ht="15">
      <c r="A165" s="31" t="s">
        <v>134</v>
      </c>
      <c r="B165" s="31"/>
      <c r="C165" s="31"/>
      <c r="D165" s="31"/>
      <c r="E165" s="8">
        <f>H131</f>
        <v>0</v>
      </c>
      <c r="F165" s="8"/>
      <c r="G165" s="18">
        <f>SUM(B165:F165)</f>
        <v>0</v>
      </c>
    </row>
    <row r="166" spans="1:7" ht="15">
      <c r="A166" s="31" t="s">
        <v>135</v>
      </c>
      <c r="B166" s="18">
        <f>C132+D132</f>
        <v>0</v>
      </c>
      <c r="C166" s="18">
        <f>E132</f>
        <v>276862657.4</v>
      </c>
      <c r="D166" s="18">
        <f>F132+G132</f>
        <v>206273317.07399994</v>
      </c>
      <c r="E166" s="18">
        <f>H132</f>
        <v>1838778967.5060763</v>
      </c>
      <c r="F166" s="8"/>
      <c r="G166" s="18">
        <f>SUM(B166:F166)</f>
        <v>2321914941.9800763</v>
      </c>
    </row>
    <row r="167" spans="1:8" ht="28.5">
      <c r="A167" s="81" t="s">
        <v>136</v>
      </c>
      <c r="B167" s="19">
        <f aca="true" t="shared" si="16" ref="B167:G167">SUM(B164:B166)</f>
        <v>5535814529.023</v>
      </c>
      <c r="C167" s="19">
        <f t="shared" si="16"/>
        <v>1054787679.46</v>
      </c>
      <c r="D167" s="19">
        <f t="shared" si="16"/>
        <v>1096355130.0540001</v>
      </c>
      <c r="E167" s="19">
        <f t="shared" si="16"/>
        <v>3348897424.7960763</v>
      </c>
      <c r="F167" s="19">
        <f t="shared" si="16"/>
        <v>713101859.0399994</v>
      </c>
      <c r="G167" s="9">
        <f t="shared" si="16"/>
        <v>11748956622.373075</v>
      </c>
      <c r="H167" s="11"/>
    </row>
    <row r="168" spans="1:7" ht="28.5">
      <c r="A168" s="81" t="s">
        <v>137</v>
      </c>
      <c r="B168" s="19">
        <f aca="true" t="shared" si="17" ref="B168:G168">B162-B167</f>
        <v>-1826767607.6729994</v>
      </c>
      <c r="C168" s="19">
        <f t="shared" si="17"/>
        <v>66425694.51999998</v>
      </c>
      <c r="D168" s="19">
        <f t="shared" si="17"/>
        <v>-682577482.0740001</v>
      </c>
      <c r="E168" s="19">
        <f t="shared" si="17"/>
        <v>3156021254.26699</v>
      </c>
      <c r="F168" s="19">
        <f t="shared" si="17"/>
        <v>-713101859.0399994</v>
      </c>
      <c r="G168" s="19">
        <f t="shared" si="17"/>
        <v>0</v>
      </c>
    </row>
    <row r="169" ht="10.5" customHeight="1"/>
    <row r="170" spans="1:4" ht="18">
      <c r="A170" s="27" t="s">
        <v>248</v>
      </c>
      <c r="B170" s="27"/>
      <c r="C170" s="27"/>
      <c r="D170" s="27"/>
    </row>
    <row r="171" spans="1:4" ht="15">
      <c r="A171" s="31"/>
      <c r="B171" s="31"/>
      <c r="C171" s="41">
        <v>43646</v>
      </c>
      <c r="D171" s="41">
        <v>44012</v>
      </c>
    </row>
    <row r="172" spans="1:5" ht="18.75" customHeight="1">
      <c r="A172" s="29">
        <v>1</v>
      </c>
      <c r="B172" s="81" t="s">
        <v>138</v>
      </c>
      <c r="C172" s="146">
        <f>C173+C174+C175</f>
        <v>402368409.79</v>
      </c>
      <c r="D172" s="146">
        <f>D173+D174+D175</f>
        <v>662084921.2500001</v>
      </c>
      <c r="E172" s="92"/>
    </row>
    <row r="173" spans="1:4" ht="15">
      <c r="A173" s="147" t="s">
        <v>139</v>
      </c>
      <c r="B173" s="148" t="s">
        <v>140</v>
      </c>
      <c r="C173" s="46">
        <v>44707799.56</v>
      </c>
      <c r="D173" s="46">
        <v>268535939.91</v>
      </c>
    </row>
    <row r="174" spans="1:4" ht="15">
      <c r="A174" s="147" t="s">
        <v>141</v>
      </c>
      <c r="B174" s="148" t="s">
        <v>142</v>
      </c>
      <c r="C174" s="46">
        <v>13229057.770000001</v>
      </c>
      <c r="D174" s="46">
        <v>16161216.909999996</v>
      </c>
    </row>
    <row r="175" spans="1:5" ht="15">
      <c r="A175" s="147" t="s">
        <v>65</v>
      </c>
      <c r="B175" s="148" t="s">
        <v>143</v>
      </c>
      <c r="C175" s="46">
        <v>344431552.46000004</v>
      </c>
      <c r="D175" s="46">
        <v>377387764.43000007</v>
      </c>
      <c r="E175" s="92"/>
    </row>
    <row r="176" spans="1:5" ht="15">
      <c r="A176" s="29">
        <v>2</v>
      </c>
      <c r="B176" s="81" t="s">
        <v>144</v>
      </c>
      <c r="C176" s="146">
        <f>C177+C178+C179</f>
        <v>252070162.89000002</v>
      </c>
      <c r="D176" s="146">
        <f>D177+D178+D179</f>
        <v>299815987.67300004</v>
      </c>
      <c r="E176" s="11"/>
    </row>
    <row r="177" spans="1:4" ht="15">
      <c r="A177" s="147" t="s">
        <v>139</v>
      </c>
      <c r="B177" s="148" t="s">
        <v>140</v>
      </c>
      <c r="C177" s="46">
        <v>8655227.805000002</v>
      </c>
      <c r="D177" s="46">
        <v>52933342.618</v>
      </c>
    </row>
    <row r="178" spans="1:4" ht="15">
      <c r="A178" s="147" t="s">
        <v>234</v>
      </c>
      <c r="B178" s="148" t="s">
        <v>142</v>
      </c>
      <c r="C178" s="46">
        <v>6184707.985</v>
      </c>
      <c r="D178" s="46">
        <v>7344532.844999999</v>
      </c>
    </row>
    <row r="179" spans="1:5" ht="15">
      <c r="A179" s="147" t="s">
        <v>65</v>
      </c>
      <c r="B179" s="148" t="s">
        <v>143</v>
      </c>
      <c r="C179" s="46">
        <v>237230227.10000002</v>
      </c>
      <c r="D179" s="46">
        <v>239538112.21000004</v>
      </c>
      <c r="E179" s="92"/>
    </row>
    <row r="180" spans="1:5" ht="28.5">
      <c r="A180" s="29">
        <v>3</v>
      </c>
      <c r="B180" s="81" t="s">
        <v>145</v>
      </c>
      <c r="C180" s="146">
        <f>C181+C182+C183</f>
        <v>109822546.79</v>
      </c>
      <c r="D180" s="146">
        <f>D181+D182+D183</f>
        <v>152185318.7</v>
      </c>
      <c r="E180" s="92"/>
    </row>
    <row r="181" spans="1:5" ht="15">
      <c r="A181" s="147" t="s">
        <v>139</v>
      </c>
      <c r="B181" s="148" t="s">
        <v>140</v>
      </c>
      <c r="C181" s="46">
        <v>1761579.6300000001</v>
      </c>
      <c r="D181" s="46">
        <v>12863515.26</v>
      </c>
      <c r="E181" s="42"/>
    </row>
    <row r="182" spans="1:5" ht="15">
      <c r="A182" s="147" t="s">
        <v>141</v>
      </c>
      <c r="B182" s="148" t="s">
        <v>142</v>
      </c>
      <c r="C182" s="46">
        <v>859641.8</v>
      </c>
      <c r="D182" s="10">
        <v>1472151.2199999997</v>
      </c>
      <c r="E182" s="42"/>
    </row>
    <row r="183" spans="1:6" ht="15">
      <c r="A183" s="147" t="s">
        <v>65</v>
      </c>
      <c r="B183" s="148" t="s">
        <v>143</v>
      </c>
      <c r="C183" s="46">
        <v>107201325.36</v>
      </c>
      <c r="D183" s="109">
        <v>137849652.22</v>
      </c>
      <c r="F183" s="92"/>
    </row>
    <row r="184" spans="1:5" ht="15">
      <c r="A184" s="29">
        <v>4</v>
      </c>
      <c r="B184" s="81" t="s">
        <v>146</v>
      </c>
      <c r="C184" s="146">
        <f>C185+C186+C187</f>
        <v>40475700.11</v>
      </c>
      <c r="D184" s="146">
        <f>D185+D186+D187</f>
        <v>210083614.87700003</v>
      </c>
      <c r="E184" s="92"/>
    </row>
    <row r="185" spans="1:5" ht="15">
      <c r="A185" s="147" t="s">
        <v>139</v>
      </c>
      <c r="B185" s="148" t="s">
        <v>140</v>
      </c>
      <c r="C185" s="46">
        <f aca="true" t="shared" si="18" ref="C185:D187">C173-C177-C181</f>
        <v>34290992.125</v>
      </c>
      <c r="D185" s="46">
        <f t="shared" si="18"/>
        <v>202739082.03200004</v>
      </c>
      <c r="E185" s="92"/>
    </row>
    <row r="186" spans="1:6" ht="15">
      <c r="A186" s="147" t="s">
        <v>141</v>
      </c>
      <c r="B186" s="148" t="s">
        <v>142</v>
      </c>
      <c r="C186" s="46">
        <f t="shared" si="18"/>
        <v>6184707.985000001</v>
      </c>
      <c r="D186" s="46">
        <f t="shared" si="18"/>
        <v>7344532.844999998</v>
      </c>
      <c r="F186" s="92"/>
    </row>
    <row r="187" spans="1:4" ht="15">
      <c r="A187" s="147" t="s">
        <v>65</v>
      </c>
      <c r="B187" s="148" t="s">
        <v>143</v>
      </c>
      <c r="C187" s="46">
        <f t="shared" si="18"/>
        <v>0</v>
      </c>
      <c r="D187" s="149">
        <f t="shared" si="18"/>
        <v>0</v>
      </c>
    </row>
    <row r="188" spans="1:5" ht="28.5">
      <c r="A188" s="29">
        <v>5</v>
      </c>
      <c r="B188" s="81" t="s">
        <v>147</v>
      </c>
      <c r="C188" s="50">
        <f>C172/C96*100</f>
        <v>4.999202273698168</v>
      </c>
      <c r="D188" s="50">
        <f>D172/D96*100</f>
        <v>8.252667244870398</v>
      </c>
      <c r="E188" s="92"/>
    </row>
    <row r="189" spans="1:4" ht="28.5">
      <c r="A189" s="29">
        <v>6</v>
      </c>
      <c r="B189" s="81" t="s">
        <v>148</v>
      </c>
      <c r="C189" s="50">
        <v>0.5265638859705465</v>
      </c>
      <c r="D189" s="50">
        <v>2.772165430031767</v>
      </c>
    </row>
    <row r="190" spans="1:6" ht="15">
      <c r="A190" s="29">
        <v>7</v>
      </c>
      <c r="B190" s="81" t="s">
        <v>149</v>
      </c>
      <c r="C190" s="146">
        <f>C191+C192</f>
        <v>77058040.89154997</v>
      </c>
      <c r="D190" s="146">
        <f>D191+D192</f>
        <v>78260368.79902399</v>
      </c>
      <c r="E190" s="150"/>
      <c r="F190" s="11"/>
    </row>
    <row r="191" spans="1:4" ht="15">
      <c r="A191" s="147" t="s">
        <v>139</v>
      </c>
      <c r="B191" s="148" t="s">
        <v>150</v>
      </c>
      <c r="C191" s="46">
        <v>72983434.50139998</v>
      </c>
      <c r="D191" s="10">
        <v>70589458.59592399</v>
      </c>
    </row>
    <row r="192" spans="1:4" ht="15">
      <c r="A192" s="147" t="s">
        <v>141</v>
      </c>
      <c r="B192" s="148" t="s">
        <v>151</v>
      </c>
      <c r="C192" s="46">
        <v>4074606.3901499994</v>
      </c>
      <c r="D192" s="46">
        <v>7670910.2031</v>
      </c>
    </row>
    <row r="193" spans="1:4" ht="12" customHeight="1">
      <c r="A193" s="20"/>
      <c r="B193" s="21"/>
      <c r="C193" s="22"/>
      <c r="D193" s="22"/>
    </row>
    <row r="194" spans="1:4" ht="18">
      <c r="A194" s="27" t="s">
        <v>249</v>
      </c>
      <c r="B194" s="27"/>
      <c r="C194" s="27"/>
      <c r="D194" s="22"/>
    </row>
    <row r="195" spans="1:4" ht="15">
      <c r="A195" s="80" t="s">
        <v>152</v>
      </c>
      <c r="B195" s="80" t="s">
        <v>222</v>
      </c>
      <c r="C195" s="41">
        <v>43646</v>
      </c>
      <c r="D195" s="41">
        <v>44012</v>
      </c>
    </row>
    <row r="196" spans="1:4" ht="42.75">
      <c r="A196" s="52">
        <v>1</v>
      </c>
      <c r="B196" s="2" t="s">
        <v>223</v>
      </c>
      <c r="C196" s="2"/>
      <c r="D196" s="2"/>
    </row>
    <row r="197" spans="1:4" ht="15">
      <c r="A197" s="29" t="s">
        <v>139</v>
      </c>
      <c r="B197" s="30" t="s">
        <v>153</v>
      </c>
      <c r="C197" s="56">
        <v>38853424.66</v>
      </c>
      <c r="D197" s="56"/>
    </row>
    <row r="198" spans="1:4" ht="28.5">
      <c r="A198" s="29" t="s">
        <v>141</v>
      </c>
      <c r="B198" s="30" t="s">
        <v>154</v>
      </c>
      <c r="C198" s="30"/>
      <c r="D198" s="30"/>
    </row>
    <row r="199" spans="1:4" ht="15">
      <c r="A199" s="29" t="s">
        <v>65</v>
      </c>
      <c r="B199" s="30" t="s">
        <v>155</v>
      </c>
      <c r="C199" s="136">
        <v>40000000</v>
      </c>
      <c r="D199" s="136">
        <v>20000000</v>
      </c>
    </row>
    <row r="200" spans="1:9" ht="14.25" customHeight="1">
      <c r="A200" s="29" t="s">
        <v>156</v>
      </c>
      <c r="B200" s="30" t="s">
        <v>157</v>
      </c>
      <c r="C200" s="56"/>
      <c r="D200" s="30"/>
      <c r="H200" s="36"/>
      <c r="I200" s="36"/>
    </row>
    <row r="201" spans="1:9" ht="14.25" customHeight="1">
      <c r="A201" s="97"/>
      <c r="B201" s="151" t="s">
        <v>158</v>
      </c>
      <c r="C201" s="30"/>
      <c r="D201" s="30"/>
      <c r="H201" s="110"/>
      <c r="I201" s="110"/>
    </row>
    <row r="202" spans="1:4" ht="15">
      <c r="A202" s="51">
        <v>2</v>
      </c>
      <c r="B202" s="2" t="s">
        <v>159</v>
      </c>
      <c r="C202" s="30"/>
      <c r="D202" s="30"/>
    </row>
    <row r="203" spans="1:4" ht="15">
      <c r="A203" s="29" t="s">
        <v>160</v>
      </c>
      <c r="B203" s="30" t="s">
        <v>92</v>
      </c>
      <c r="C203" s="30"/>
      <c r="D203" s="30"/>
    </row>
    <row r="204" spans="1:4" ht="15">
      <c r="A204" s="29" t="s">
        <v>69</v>
      </c>
      <c r="B204" s="30" t="s">
        <v>94</v>
      </c>
      <c r="C204" s="30"/>
      <c r="D204" s="30"/>
    </row>
    <row r="205" spans="1:4" ht="15">
      <c r="A205" s="29" t="s">
        <v>161</v>
      </c>
      <c r="B205" s="30" t="s">
        <v>97</v>
      </c>
      <c r="C205" s="30"/>
      <c r="D205" s="30"/>
    </row>
    <row r="206" spans="1:4" ht="28.5">
      <c r="A206" s="29" t="s">
        <v>162</v>
      </c>
      <c r="B206" s="30" t="s">
        <v>99</v>
      </c>
      <c r="C206" s="136">
        <v>7750000</v>
      </c>
      <c r="D206" s="136">
        <v>7750000</v>
      </c>
    </row>
    <row r="207" spans="1:4" ht="15">
      <c r="A207" s="152" t="s">
        <v>163</v>
      </c>
      <c r="B207" s="153"/>
      <c r="C207" s="153"/>
      <c r="D207" s="154"/>
    </row>
    <row r="208" spans="1:4" ht="15">
      <c r="A208" s="29" t="s">
        <v>73</v>
      </c>
      <c r="B208" s="30" t="s">
        <v>144</v>
      </c>
      <c r="C208" s="30"/>
      <c r="D208" s="30"/>
    </row>
    <row r="209" spans="1:4" ht="15">
      <c r="A209" s="51">
        <v>3</v>
      </c>
      <c r="B209" s="2" t="s">
        <v>164</v>
      </c>
      <c r="C209" s="155"/>
      <c r="D209" s="30"/>
    </row>
    <row r="210" spans="1:4" ht="15">
      <c r="A210" s="29" t="s">
        <v>75</v>
      </c>
      <c r="B210" s="30" t="s">
        <v>165</v>
      </c>
      <c r="C210" s="136">
        <v>190699166.84</v>
      </c>
      <c r="D210" s="136">
        <v>228100280.31</v>
      </c>
    </row>
    <row r="211" spans="1:5" ht="15">
      <c r="A211" s="152" t="s">
        <v>163</v>
      </c>
      <c r="B211" s="153"/>
      <c r="C211" s="153"/>
      <c r="D211" s="154"/>
      <c r="E211" s="156"/>
    </row>
    <row r="212" spans="1:4" ht="28.5">
      <c r="A212" s="29" t="s">
        <v>166</v>
      </c>
      <c r="B212" s="30" t="s">
        <v>167</v>
      </c>
      <c r="C212" s="136">
        <v>108308453.27626383</v>
      </c>
      <c r="D212" s="136">
        <v>116967796.91000001</v>
      </c>
    </row>
    <row r="213" spans="1:4" ht="28.5">
      <c r="A213" s="29" t="s">
        <v>79</v>
      </c>
      <c r="B213" s="30" t="s">
        <v>168</v>
      </c>
      <c r="C213" s="136">
        <f>C210-C212</f>
        <v>82390713.56373617</v>
      </c>
      <c r="D213" s="136">
        <f>D210-D212</f>
        <v>111132483.39999999</v>
      </c>
    </row>
    <row r="214" ht="15"/>
    <row r="215" spans="1:7" ht="30" customHeight="1">
      <c r="A215" s="27" t="s">
        <v>272</v>
      </c>
      <c r="B215" s="27"/>
      <c r="C215" s="27"/>
      <c r="D215" s="27"/>
      <c r="E215" s="27"/>
      <c r="F215" s="27"/>
      <c r="G215" s="27"/>
    </row>
    <row r="216" spans="1:9" ht="30.75" customHeight="1">
      <c r="A216" s="183" t="s">
        <v>0</v>
      </c>
      <c r="B216" s="172" t="s">
        <v>1</v>
      </c>
      <c r="C216" s="173"/>
      <c r="D216" s="174"/>
      <c r="E216" s="186" t="s">
        <v>242</v>
      </c>
      <c r="F216" s="187"/>
      <c r="G216" s="188"/>
      <c r="H216" s="166" t="s">
        <v>2</v>
      </c>
      <c r="I216" s="167"/>
    </row>
    <row r="217" spans="1:9" ht="25.5">
      <c r="A217" s="184"/>
      <c r="B217" s="83" t="s">
        <v>235</v>
      </c>
      <c r="C217" s="119" t="s">
        <v>236</v>
      </c>
      <c r="D217" s="119" t="s">
        <v>237</v>
      </c>
      <c r="E217" s="51" t="s">
        <v>235</v>
      </c>
      <c r="F217" s="119" t="s">
        <v>241</v>
      </c>
      <c r="G217" s="119" t="s">
        <v>238</v>
      </c>
      <c r="H217" s="119" t="s">
        <v>239</v>
      </c>
      <c r="I217" s="119" t="s">
        <v>240</v>
      </c>
    </row>
    <row r="218" spans="1:9" ht="15">
      <c r="A218" s="185"/>
      <c r="B218" s="51">
        <v>1</v>
      </c>
      <c r="C218" s="51">
        <v>2</v>
      </c>
      <c r="D218" s="51" t="s">
        <v>3</v>
      </c>
      <c r="E218" s="51">
        <v>4</v>
      </c>
      <c r="F218" s="51">
        <v>5</v>
      </c>
      <c r="G218" s="13" t="s">
        <v>4</v>
      </c>
      <c r="H218" s="51" t="s">
        <v>5</v>
      </c>
      <c r="I218" s="51">
        <v>8</v>
      </c>
    </row>
    <row r="219" spans="1:9" ht="15">
      <c r="A219" s="157" t="s">
        <v>6</v>
      </c>
      <c r="B219" s="90"/>
      <c r="C219" s="90"/>
      <c r="D219" s="90"/>
      <c r="E219" s="158">
        <v>5455296</v>
      </c>
      <c r="F219" s="90"/>
      <c r="G219" s="159">
        <f aca="true" t="shared" si="19" ref="G219:G227">E219-F219</f>
        <v>5455296</v>
      </c>
      <c r="H219" s="159">
        <f>D219+G219</f>
        <v>5455296</v>
      </c>
      <c r="I219" s="160"/>
    </row>
    <row r="220" spans="1:9" ht="15">
      <c r="A220" s="157" t="s">
        <v>260</v>
      </c>
      <c r="B220" s="90"/>
      <c r="C220" s="90"/>
      <c r="D220" s="90"/>
      <c r="E220" s="158">
        <v>32535</v>
      </c>
      <c r="F220" s="90"/>
      <c r="G220" s="159">
        <f t="shared" si="19"/>
        <v>32535</v>
      </c>
      <c r="H220" s="159">
        <f aca="true" t="shared" si="20" ref="H220:H227">D220+G220</f>
        <v>32535</v>
      </c>
      <c r="I220" s="160"/>
    </row>
    <row r="221" spans="1:9" ht="15">
      <c r="A221" s="157" t="s">
        <v>261</v>
      </c>
      <c r="B221" s="90"/>
      <c r="C221" s="90"/>
      <c r="D221" s="90"/>
      <c r="E221" s="158">
        <v>54990</v>
      </c>
      <c r="F221" s="90"/>
      <c r="G221" s="159">
        <f t="shared" si="19"/>
        <v>54990</v>
      </c>
      <c r="H221" s="159">
        <f t="shared" si="20"/>
        <v>54990</v>
      </c>
      <c r="I221" s="160"/>
    </row>
    <row r="222" spans="1:9" ht="15">
      <c r="A222" s="157" t="s">
        <v>243</v>
      </c>
      <c r="B222" s="90"/>
      <c r="C222" s="90"/>
      <c r="D222" s="90"/>
      <c r="E222" s="158">
        <v>534673</v>
      </c>
      <c r="F222" s="90"/>
      <c r="G222" s="159">
        <f t="shared" si="19"/>
        <v>534673</v>
      </c>
      <c r="H222" s="159">
        <f t="shared" si="20"/>
        <v>534673</v>
      </c>
      <c r="I222" s="160"/>
    </row>
    <row r="223" spans="1:9" ht="15">
      <c r="A223" s="125" t="s">
        <v>262</v>
      </c>
      <c r="B223" s="138"/>
      <c r="C223" s="138"/>
      <c r="D223" s="138"/>
      <c r="E223" s="136">
        <v>0</v>
      </c>
      <c r="F223" s="30"/>
      <c r="G223" s="159">
        <f t="shared" si="19"/>
        <v>0</v>
      </c>
      <c r="H223" s="159">
        <f t="shared" si="20"/>
        <v>0</v>
      </c>
      <c r="I223" s="138"/>
    </row>
    <row r="224" spans="1:9" ht="15">
      <c r="A224" s="125" t="s">
        <v>263</v>
      </c>
      <c r="B224" s="30"/>
      <c r="C224" s="30"/>
      <c r="D224" s="30"/>
      <c r="E224" s="161">
        <v>4862.5</v>
      </c>
      <c r="F224" s="30"/>
      <c r="G224" s="159">
        <f t="shared" si="19"/>
        <v>4862.5</v>
      </c>
      <c r="H224" s="159">
        <f t="shared" si="20"/>
        <v>4862.5</v>
      </c>
      <c r="I224" s="138"/>
    </row>
    <row r="225" spans="1:9" ht="15">
      <c r="A225" s="125" t="s">
        <v>7</v>
      </c>
      <c r="B225" s="138"/>
      <c r="C225" s="30"/>
      <c r="D225" s="138"/>
      <c r="E225" s="136">
        <v>2802.75</v>
      </c>
      <c r="F225" s="30"/>
      <c r="G225" s="159">
        <f t="shared" si="19"/>
        <v>2802.75</v>
      </c>
      <c r="H225" s="159">
        <f t="shared" si="20"/>
        <v>2802.75</v>
      </c>
      <c r="I225" s="138"/>
    </row>
    <row r="226" spans="1:9" ht="15">
      <c r="A226" s="125" t="s">
        <v>259</v>
      </c>
      <c r="B226" s="30"/>
      <c r="C226" s="30"/>
      <c r="D226" s="30"/>
      <c r="E226" s="136">
        <v>31820</v>
      </c>
      <c r="F226" s="30"/>
      <c r="G226" s="159">
        <f t="shared" si="19"/>
        <v>31820</v>
      </c>
      <c r="H226" s="159">
        <f t="shared" si="20"/>
        <v>31820</v>
      </c>
      <c r="I226" s="138"/>
    </row>
    <row r="227" spans="1:9" ht="15">
      <c r="A227" s="125" t="s">
        <v>264</v>
      </c>
      <c r="B227" s="30"/>
      <c r="C227" s="30"/>
      <c r="D227" s="30"/>
      <c r="E227" s="136">
        <v>4936.75</v>
      </c>
      <c r="F227" s="30"/>
      <c r="G227" s="88">
        <f t="shared" si="19"/>
        <v>4936.75</v>
      </c>
      <c r="H227" s="88">
        <f t="shared" si="20"/>
        <v>4936.75</v>
      </c>
      <c r="I227" s="138"/>
    </row>
    <row r="228" ht="15"/>
    <row r="229" spans="1:4" ht="15" customHeight="1">
      <c r="A229" s="27" t="s">
        <v>250</v>
      </c>
      <c r="B229" s="27"/>
      <c r="C229" s="27"/>
      <c r="D229" s="27"/>
    </row>
    <row r="230" spans="1:7" ht="15">
      <c r="A230" s="189"/>
      <c r="B230" s="182" t="s">
        <v>169</v>
      </c>
      <c r="C230" s="182"/>
      <c r="D230" s="182" t="s">
        <v>170</v>
      </c>
      <c r="E230" s="182"/>
      <c r="F230" s="182" t="s">
        <v>118</v>
      </c>
      <c r="G230" s="182"/>
    </row>
    <row r="231" spans="1:7" ht="15">
      <c r="A231" s="189"/>
      <c r="B231" s="41">
        <v>43646</v>
      </c>
      <c r="C231" s="41">
        <v>44012</v>
      </c>
      <c r="D231" s="41">
        <v>43646</v>
      </c>
      <c r="E231" s="41">
        <v>44012</v>
      </c>
      <c r="F231" s="41">
        <v>43646</v>
      </c>
      <c r="G231" s="41">
        <v>44012</v>
      </c>
    </row>
    <row r="232" spans="1:7" ht="30.75" customHeight="1">
      <c r="A232" s="31" t="s">
        <v>171</v>
      </c>
      <c r="B232" s="8">
        <v>116427703.11999999</v>
      </c>
      <c r="C232" s="8">
        <v>-2065435.2600000007</v>
      </c>
      <c r="D232" s="8">
        <v>478915664.67</v>
      </c>
      <c r="E232" s="8">
        <v>189887356.15</v>
      </c>
      <c r="F232" s="8">
        <v>224191229.26000002</v>
      </c>
      <c r="G232" s="8">
        <v>1060311998.28</v>
      </c>
    </row>
    <row r="233" spans="1:7" ht="42.75">
      <c r="A233" s="31" t="s">
        <v>172</v>
      </c>
      <c r="B233" s="10">
        <v>800000000</v>
      </c>
      <c r="C233" s="8">
        <v>713000000</v>
      </c>
      <c r="D233" s="10">
        <v>151966144</v>
      </c>
      <c r="E233" s="98">
        <v>360523584</v>
      </c>
      <c r="F233" s="10">
        <v>102584667.64</v>
      </c>
      <c r="G233" s="10">
        <v>113400000</v>
      </c>
    </row>
    <row r="234" spans="1:7" ht="15">
      <c r="A234" s="31" t="s">
        <v>134</v>
      </c>
      <c r="B234" s="8">
        <v>150000000</v>
      </c>
      <c r="C234" s="8">
        <v>150000000</v>
      </c>
      <c r="D234" s="31"/>
      <c r="E234" s="31"/>
      <c r="F234" s="31"/>
      <c r="G234" s="31"/>
    </row>
    <row r="235" ht="11.25" customHeight="1"/>
    <row r="236" spans="1:3" ht="18">
      <c r="A236" s="27" t="s">
        <v>251</v>
      </c>
      <c r="B236" s="27"/>
      <c r="C236" s="27"/>
    </row>
    <row r="237" spans="1:6" ht="15">
      <c r="A237" s="4" t="s">
        <v>8</v>
      </c>
      <c r="B237" s="2" t="s">
        <v>173</v>
      </c>
      <c r="C237" s="41">
        <v>43646</v>
      </c>
      <c r="D237" s="41">
        <v>44012</v>
      </c>
      <c r="F237" s="42"/>
    </row>
    <row r="238" spans="1:4" ht="15" customHeight="1">
      <c r="A238" s="29">
        <v>1</v>
      </c>
      <c r="B238" s="30" t="s">
        <v>174</v>
      </c>
      <c r="C238" s="46">
        <v>7954485679.129998</v>
      </c>
      <c r="D238" s="56">
        <v>8030323025.6</v>
      </c>
    </row>
    <row r="239" spans="1:5" ht="42.75">
      <c r="A239" s="5" t="s">
        <v>42</v>
      </c>
      <c r="B239" s="24" t="s">
        <v>175</v>
      </c>
      <c r="C239" s="46">
        <f>C238-C240</f>
        <v>7502999656.389998</v>
      </c>
      <c r="D239" s="18">
        <f>D238-D240</f>
        <v>7618647663.950001</v>
      </c>
      <c r="E239" s="92"/>
    </row>
    <row r="240" spans="1:4" ht="33" customHeight="1">
      <c r="A240" s="5" t="s">
        <v>44</v>
      </c>
      <c r="B240" s="30" t="s">
        <v>176</v>
      </c>
      <c r="C240" s="46">
        <v>451486022.73999995</v>
      </c>
      <c r="D240" s="10">
        <v>411675361.6499998</v>
      </c>
    </row>
    <row r="241" spans="1:4" ht="28.5">
      <c r="A241" s="5" t="s">
        <v>91</v>
      </c>
      <c r="B241" s="30" t="s">
        <v>177</v>
      </c>
      <c r="C241" s="30"/>
      <c r="D241" s="30"/>
    </row>
    <row r="242" spans="1:4" ht="15">
      <c r="A242" s="29">
        <v>2</v>
      </c>
      <c r="B242" s="30" t="s">
        <v>178</v>
      </c>
      <c r="C242" s="30"/>
      <c r="D242" s="30"/>
    </row>
    <row r="243" spans="1:4" ht="15">
      <c r="A243" s="29">
        <v>3</v>
      </c>
      <c r="B243" s="2" t="s">
        <v>179</v>
      </c>
      <c r="C243" s="162">
        <f>C239+C240</f>
        <v>7954485679.129998</v>
      </c>
      <c r="D243" s="162">
        <f>D239+D240</f>
        <v>8030323025.6</v>
      </c>
    </row>
    <row r="244" ht="9" customHeight="1"/>
    <row r="245" spans="1:2" ht="18" customHeight="1">
      <c r="A245" s="27" t="s">
        <v>252</v>
      </c>
      <c r="B245" s="27"/>
    </row>
    <row r="246" spans="1:4" ht="15">
      <c r="A246" s="80" t="s">
        <v>180</v>
      </c>
      <c r="B246" s="6" t="s">
        <v>181</v>
      </c>
      <c r="C246" s="41">
        <v>43646</v>
      </c>
      <c r="D246" s="41">
        <v>44012</v>
      </c>
    </row>
    <row r="247" spans="1:4" ht="42.75">
      <c r="A247" s="29">
        <v>1</v>
      </c>
      <c r="B247" s="31" t="s">
        <v>219</v>
      </c>
      <c r="C247" s="57">
        <v>4.120460644079447</v>
      </c>
      <c r="D247" s="57">
        <v>2.54636770625052</v>
      </c>
    </row>
    <row r="248" spans="1:4" s="61" customFormat="1" ht="42.75">
      <c r="A248" s="58">
        <v>2</v>
      </c>
      <c r="B248" s="59" t="s">
        <v>182</v>
      </c>
      <c r="C248" s="60">
        <v>0.3697652320048423</v>
      </c>
      <c r="D248" s="60">
        <v>0.9219706340814979</v>
      </c>
    </row>
    <row r="249" spans="1:5" s="61" customFormat="1" ht="42.75">
      <c r="A249" s="58">
        <v>3</v>
      </c>
      <c r="B249" s="59" t="s">
        <v>183</v>
      </c>
      <c r="C249" s="62">
        <v>0.5563538490653576</v>
      </c>
      <c r="D249" s="62">
        <v>-0.6810627199656041</v>
      </c>
      <c r="E249" s="63"/>
    </row>
    <row r="250" spans="1:4" s="61" customFormat="1" ht="15">
      <c r="A250" s="58">
        <v>4</v>
      </c>
      <c r="B250" s="59" t="s">
        <v>184</v>
      </c>
      <c r="C250" s="62">
        <v>0.41057331072480624</v>
      </c>
      <c r="D250" s="62">
        <v>-0.6810627199656041</v>
      </c>
    </row>
    <row r="251" spans="1:4" s="61" customFormat="1" ht="42.75">
      <c r="A251" s="58">
        <v>5</v>
      </c>
      <c r="B251" s="59" t="s">
        <v>185</v>
      </c>
      <c r="C251" s="64">
        <v>90039545.62282144</v>
      </c>
      <c r="D251" s="64">
        <v>81959458.71358216</v>
      </c>
    </row>
    <row r="252" spans="1:6" s="61" customFormat="1" ht="15">
      <c r="A252" s="58">
        <v>6</v>
      </c>
      <c r="B252" s="59" t="s">
        <v>186</v>
      </c>
      <c r="C252" s="64">
        <v>196070.15355018352</v>
      </c>
      <c r="D252" s="64">
        <v>-356842.62552060327</v>
      </c>
      <c r="F252" s="65"/>
    </row>
    <row r="253" ht="17.25" customHeight="1">
      <c r="H253" s="42"/>
    </row>
    <row r="254" spans="1:8" ht="18">
      <c r="A254" s="27" t="s">
        <v>253</v>
      </c>
      <c r="B254" s="27"/>
      <c r="C254" s="27"/>
      <c r="D254" s="27"/>
      <c r="E254" s="27"/>
      <c r="F254" s="36"/>
      <c r="H254" s="37"/>
    </row>
    <row r="255" spans="1:8" ht="15">
      <c r="A255" s="28" t="s">
        <v>187</v>
      </c>
      <c r="B255" s="190" t="s">
        <v>188</v>
      </c>
      <c r="C255" s="190"/>
      <c r="D255" s="190" t="s">
        <v>189</v>
      </c>
      <c r="E255" s="190"/>
      <c r="F255" s="38"/>
      <c r="G255" s="37"/>
      <c r="H255" s="42"/>
    </row>
    <row r="256" spans="1:8" ht="28.5">
      <c r="A256" s="31"/>
      <c r="B256" s="25" t="s">
        <v>190</v>
      </c>
      <c r="C256" s="25" t="s">
        <v>191</v>
      </c>
      <c r="D256" s="25" t="s">
        <v>190</v>
      </c>
      <c r="E256" s="25" t="s">
        <v>191</v>
      </c>
      <c r="H256" s="11"/>
    </row>
    <row r="257" spans="1:8" ht="15">
      <c r="A257" s="31"/>
      <c r="B257" s="31"/>
      <c r="C257" s="31"/>
      <c r="D257" s="31"/>
      <c r="E257" s="31"/>
      <c r="H257" s="42"/>
    </row>
    <row r="258" spans="1:5" ht="15">
      <c r="A258" s="31"/>
      <c r="B258" s="31"/>
      <c r="C258" s="31"/>
      <c r="D258" s="31"/>
      <c r="E258" s="31"/>
    </row>
    <row r="259" spans="1:5" ht="15">
      <c r="A259" s="31"/>
      <c r="B259" s="31"/>
      <c r="C259" s="31"/>
      <c r="D259" s="31"/>
      <c r="E259" s="31"/>
    </row>
    <row r="260" ht="15"/>
    <row r="261" spans="1:3" ht="18">
      <c r="A261" s="27" t="s">
        <v>254</v>
      </c>
      <c r="B261" s="27"/>
      <c r="C261" s="27"/>
    </row>
    <row r="262" spans="1:4" ht="15">
      <c r="A262" s="4" t="s">
        <v>8</v>
      </c>
      <c r="B262" s="2" t="s">
        <v>173</v>
      </c>
      <c r="C262" s="41">
        <v>43646</v>
      </c>
      <c r="D262" s="41">
        <v>44012</v>
      </c>
    </row>
    <row r="263" spans="1:4" ht="42.75">
      <c r="A263" s="29">
        <v>1</v>
      </c>
      <c r="B263" s="23" t="s">
        <v>192</v>
      </c>
      <c r="C263" s="31"/>
      <c r="D263" s="31"/>
    </row>
    <row r="264" spans="1:4" ht="42.75">
      <c r="A264" s="29">
        <v>2</v>
      </c>
      <c r="B264" s="24" t="s">
        <v>193</v>
      </c>
      <c r="C264" s="31"/>
      <c r="D264" s="31"/>
    </row>
    <row r="265" spans="1:4" ht="42.75">
      <c r="A265" s="29">
        <v>3</v>
      </c>
      <c r="B265" s="23" t="s">
        <v>194</v>
      </c>
      <c r="C265" s="30"/>
      <c r="D265" s="30"/>
    </row>
    <row r="266" spans="1:4" ht="42.75">
      <c r="A266" s="29">
        <v>4</v>
      </c>
      <c r="B266" s="23" t="s">
        <v>195</v>
      </c>
      <c r="C266" s="31"/>
      <c r="D266" s="31"/>
    </row>
    <row r="267" ht="10.5" customHeight="1"/>
    <row r="268" spans="1:2" ht="18">
      <c r="A268" s="27" t="s">
        <v>255</v>
      </c>
      <c r="B268" s="27"/>
    </row>
    <row r="269" spans="1:8" ht="15">
      <c r="A269" s="179" t="s">
        <v>196</v>
      </c>
      <c r="B269" s="176" t="s">
        <v>197</v>
      </c>
      <c r="C269" s="180" t="s">
        <v>244</v>
      </c>
      <c r="D269" s="180" t="s">
        <v>198</v>
      </c>
      <c r="E269" s="80" t="s">
        <v>199</v>
      </c>
      <c r="F269" s="80" t="s">
        <v>200</v>
      </c>
      <c r="G269" s="180" t="s">
        <v>201</v>
      </c>
      <c r="H269" s="180" t="s">
        <v>202</v>
      </c>
    </row>
    <row r="270" spans="1:8" ht="28.5">
      <c r="A270" s="179"/>
      <c r="B270" s="176"/>
      <c r="C270" s="181"/>
      <c r="D270" s="181"/>
      <c r="E270" s="5" t="s">
        <v>246</v>
      </c>
      <c r="F270" s="5" t="s">
        <v>245</v>
      </c>
      <c r="G270" s="181"/>
      <c r="H270" s="181"/>
    </row>
    <row r="271" spans="1:8" ht="15">
      <c r="A271" s="29">
        <v>1</v>
      </c>
      <c r="B271" s="29">
        <v>2</v>
      </c>
      <c r="C271" s="29">
        <v>3</v>
      </c>
      <c r="D271" s="29">
        <v>4</v>
      </c>
      <c r="E271" s="29">
        <v>5</v>
      </c>
      <c r="F271" s="29" t="s">
        <v>203</v>
      </c>
      <c r="G271" s="29" t="s">
        <v>204</v>
      </c>
      <c r="H271" s="29">
        <v>8</v>
      </c>
    </row>
    <row r="272" spans="1:8" ht="15">
      <c r="A272" s="41">
        <v>44012</v>
      </c>
      <c r="B272" s="47">
        <v>662084921.2500001</v>
      </c>
      <c r="C272" s="66">
        <f>B272-B273</f>
        <v>259716511.46000004</v>
      </c>
      <c r="D272" s="47">
        <v>43521036.192</v>
      </c>
      <c r="E272" s="47">
        <v>40863987.620000035</v>
      </c>
      <c r="F272" s="66">
        <f>0.6*C272</f>
        <v>155829906.87600002</v>
      </c>
      <c r="G272" s="66">
        <f>F272-E272-D272</f>
        <v>71444883.06399998</v>
      </c>
      <c r="H272" s="5"/>
    </row>
    <row r="273" spans="1:8" ht="15">
      <c r="A273" s="41">
        <v>43646</v>
      </c>
      <c r="B273" s="47">
        <v>402368409.7900001</v>
      </c>
      <c r="C273" s="66">
        <v>-15184796.829999983</v>
      </c>
      <c r="D273" s="10">
        <v>-4224788.59100005</v>
      </c>
      <c r="E273" s="47">
        <v>-1498784.2899999917</v>
      </c>
      <c r="F273" s="66">
        <f>0.6*C273</f>
        <v>-9110878.09799999</v>
      </c>
      <c r="G273" s="66">
        <f>F273-E273-D273</f>
        <v>-3387305.216999948</v>
      </c>
      <c r="H273" s="5"/>
    </row>
    <row r="274" ht="10.5" customHeight="1">
      <c r="C274" s="11"/>
    </row>
    <row r="275" spans="1:9" ht="18">
      <c r="A275" s="27" t="s">
        <v>256</v>
      </c>
      <c r="B275" s="27"/>
      <c r="C275" s="27"/>
      <c r="I275" s="42"/>
    </row>
    <row r="276" spans="1:5" ht="15">
      <c r="A276" s="82" t="s">
        <v>8</v>
      </c>
      <c r="B276" s="82" t="s">
        <v>205</v>
      </c>
      <c r="C276" s="82" t="s">
        <v>247</v>
      </c>
      <c r="D276" s="41">
        <v>43646</v>
      </c>
      <c r="E276" s="41">
        <v>44012</v>
      </c>
    </row>
    <row r="277" spans="1:5" ht="14.25" customHeight="1">
      <c r="A277" s="67">
        <v>1</v>
      </c>
      <c r="B277" s="68" t="s">
        <v>206</v>
      </c>
      <c r="C277" s="69"/>
      <c r="D277" s="70">
        <v>847273025.4399999</v>
      </c>
      <c r="E277" s="71">
        <v>1174459393.86</v>
      </c>
    </row>
    <row r="278" spans="1:5" ht="15">
      <c r="A278" s="29">
        <v>2</v>
      </c>
      <c r="B278" s="48" t="s">
        <v>207</v>
      </c>
      <c r="C278" s="30"/>
      <c r="D278" s="8">
        <v>10.038277351494806</v>
      </c>
      <c r="E278" s="56">
        <v>10.116259361481884</v>
      </c>
    </row>
    <row r="279" spans="1:6" ht="15">
      <c r="A279" s="72">
        <v>3</v>
      </c>
      <c r="B279" s="73" t="s">
        <v>208</v>
      </c>
      <c r="C279" s="15"/>
      <c r="D279" s="74">
        <v>5461461553.860001</v>
      </c>
      <c r="E279" s="74">
        <v>5125615996.809999</v>
      </c>
      <c r="F279" s="11"/>
    </row>
    <row r="280" spans="1:6" ht="15">
      <c r="A280" s="29">
        <v>4</v>
      </c>
      <c r="B280" s="48" t="s">
        <v>209</v>
      </c>
      <c r="C280" s="30"/>
      <c r="D280" s="8">
        <v>56.89556664597034</v>
      </c>
      <c r="E280" s="56">
        <v>54.37141545126084</v>
      </c>
      <c r="F280" s="42"/>
    </row>
    <row r="281" ht="15"/>
    <row r="282" spans="1:7" ht="18">
      <c r="A282" s="27" t="s">
        <v>257</v>
      </c>
      <c r="B282" s="27"/>
      <c r="G282" s="42"/>
    </row>
    <row r="283" spans="1:5" ht="15">
      <c r="A283" s="82" t="s">
        <v>8</v>
      </c>
      <c r="B283" s="82" t="s">
        <v>205</v>
      </c>
      <c r="C283" s="82" t="s">
        <v>247</v>
      </c>
      <c r="D283" s="41">
        <v>43646</v>
      </c>
      <c r="E283" s="41">
        <v>44012</v>
      </c>
    </row>
    <row r="284" spans="1:8" ht="28.5">
      <c r="A284" s="29">
        <v>1</v>
      </c>
      <c r="B284" s="30" t="s">
        <v>210</v>
      </c>
      <c r="C284" s="30"/>
      <c r="D284" s="75">
        <v>146042099.65</v>
      </c>
      <c r="E284" s="75">
        <v>232820095.40999997</v>
      </c>
      <c r="F284" s="42"/>
      <c r="H284" s="76"/>
    </row>
    <row r="285" spans="1:8" ht="15">
      <c r="A285" s="29">
        <v>2</v>
      </c>
      <c r="B285" s="48" t="s">
        <v>211</v>
      </c>
      <c r="C285" s="30"/>
      <c r="D285" s="77">
        <f>D284/C172*100</f>
        <v>36.295617671929264</v>
      </c>
      <c r="E285" s="56">
        <f>E284/D172*100</f>
        <v>35.164687782111294</v>
      </c>
      <c r="F285" s="42"/>
      <c r="G285" s="11"/>
      <c r="H285" s="11"/>
    </row>
    <row r="286" ht="15">
      <c r="F286" s="42"/>
    </row>
    <row r="287" ht="15">
      <c r="F287" s="42"/>
    </row>
    <row r="288" ht="15">
      <c r="F288" s="42"/>
    </row>
    <row r="289" ht="15">
      <c r="F289" s="11"/>
    </row>
    <row r="331" ht="15"/>
    <row r="332" ht="15"/>
    <row r="333" ht="15"/>
    <row r="335" ht="15"/>
    <row r="336" ht="15"/>
    <row r="338" ht="15"/>
    <row r="339" ht="15"/>
    <row r="340" ht="15"/>
  </sheetData>
  <sheetProtection password="9B77" sheet="1" formatRows="0" insertColumns="0" insertRows="0" insertHyperlinks="0" deleteColumns="0" deleteRows="0" selectLockedCells="1" sort="0" autoFilter="0" pivotTables="0" selectUnlockedCells="1"/>
  <mergeCells count="27">
    <mergeCell ref="E28:E30"/>
    <mergeCell ref="B139:E139"/>
    <mergeCell ref="A147:G147"/>
    <mergeCell ref="H269:H270"/>
    <mergeCell ref="A230:A231"/>
    <mergeCell ref="B230:C230"/>
    <mergeCell ref="D230:E230"/>
    <mergeCell ref="G269:G270"/>
    <mergeCell ref="B255:C255"/>
    <mergeCell ref="D255:E255"/>
    <mergeCell ref="A269:A270"/>
    <mergeCell ref="B269:B270"/>
    <mergeCell ref="C269:C270"/>
    <mergeCell ref="D269:D270"/>
    <mergeCell ref="F230:G230"/>
    <mergeCell ref="A216:A218"/>
    <mergeCell ref="E216:G216"/>
    <mergeCell ref="H216:I216"/>
    <mergeCell ref="B155:E155"/>
    <mergeCell ref="A163:G163"/>
    <mergeCell ref="B216:D216"/>
    <mergeCell ref="A60:B60"/>
    <mergeCell ref="A28:A30"/>
    <mergeCell ref="B28:B30"/>
    <mergeCell ref="C28:C30"/>
    <mergeCell ref="C59:D59"/>
    <mergeCell ref="E59:F59"/>
  </mergeCells>
  <hyperlinks>
    <hyperlink ref="A98" r:id="rId1" display="_ftn1"/>
    <hyperlink ref="A118" r:id="rId2" display="_ftn1"/>
  </hyperlinks>
  <printOptions/>
  <pageMargins left="0.18" right="0.17" top="0.75" bottom="0.75" header="0.3" footer="0.3"/>
  <pageSetup fitToHeight="1" fitToWidth="1" horizontalDpi="600" verticalDpi="600" orientation="landscape" scale="10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chenchodorji</dc:creator>
  <cp:keywords/>
  <dc:description/>
  <cp:lastModifiedBy>Tsheltrim Zangpo</cp:lastModifiedBy>
  <cp:lastPrinted>2020-11-26T05:46:02Z</cp:lastPrinted>
  <dcterms:created xsi:type="dcterms:W3CDTF">2016-09-02T08:23:03Z</dcterms:created>
  <dcterms:modified xsi:type="dcterms:W3CDTF">2020-11-27T05:41:35Z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